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hartsheets/sheet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autoCompressPictures="0"/>
  <workbookProtection workbookPassword="E406" lockStructure="1"/>
  <bookViews>
    <workbookView xWindow="220" yWindow="-80" windowWidth="21600" windowHeight="14500"/>
  </bookViews>
  <sheets>
    <sheet name="5 yr Enrollment Chart" sheetId="13" r:id="rId1"/>
    <sheet name="Payoff Chart" sheetId="14" r:id="rId2"/>
    <sheet name="5 yr Financial Chart" sheetId="15" r:id="rId3"/>
    <sheet name="Annual Contribution Margin (2)" sheetId="12" r:id="rId4"/>
    <sheet name="Contribution Margin (2)" sheetId="11" r:id="rId5"/>
    <sheet name="Revenue Forecast (2)" sheetId="9" r:id="rId6"/>
    <sheet name="Monthly Labor Detail (2)" sheetId="8" r:id="rId7"/>
    <sheet name="Gross Enrollment Forecast" sheetId="10" r:id="rId8"/>
    <sheet name="Annual Contribution Margin" sheetId="6" state="hidden" r:id="rId9"/>
    <sheet name="Contribution Margin" sheetId="5" state="hidden" r:id="rId10"/>
    <sheet name="Revenue Forecast" sheetId="4" state="hidden" r:id="rId11"/>
    <sheet name="Montly Labor Detail" sheetId="3" state="hidden" r:id="rId12"/>
    <sheet name="Chart - Total Students" sheetId="7" state="hidden" r:id="rId13"/>
  </sheets>
  <definedNames>
    <definedName name="_xlnm.Print_Area" localSheetId="6">'Monthly Labor Detail (2)'!$A$1:$BJ$122</definedName>
    <definedName name="_xlnm.Print_Titles" localSheetId="9">'Contribution Margin'!$A:$B</definedName>
    <definedName name="_xlnm.Print_Titles" localSheetId="4">'Contribution Margin (2)'!$A:$B</definedName>
    <definedName name="_xlnm.Print_Titles" localSheetId="6">'Monthly Labor Detail (2)'!$A:$B,'Monthly Labor Detail (2)'!$1:$3</definedName>
    <definedName name="_xlnm.Print_Titles" localSheetId="11">'Montly Labor Detail'!$A:$B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Y13" i="4" l="1"/>
  <c r="AZ8" i="4"/>
  <c r="AZ13" i="4"/>
  <c r="BA13" i="4"/>
  <c r="BB8" i="4"/>
  <c r="BB13" i="4"/>
  <c r="BC13" i="4"/>
  <c r="BD8" i="4"/>
  <c r="BD13" i="4"/>
  <c r="BE13" i="4"/>
  <c r="BF8" i="4"/>
  <c r="BF13" i="4"/>
  <c r="BG13" i="4"/>
  <c r="BH8" i="4"/>
  <c r="BH13" i="4"/>
  <c r="BI13" i="4"/>
  <c r="BJ8" i="4"/>
  <c r="BJ13" i="4"/>
  <c r="G3" i="6"/>
  <c r="AM13" i="4"/>
  <c r="AN8" i="4"/>
  <c r="AN13" i="4"/>
  <c r="AO13" i="4"/>
  <c r="AP8" i="4"/>
  <c r="AP13" i="4"/>
  <c r="AQ13" i="4"/>
  <c r="AR8" i="4"/>
  <c r="AR13" i="4"/>
  <c r="AS13" i="4"/>
  <c r="AT8" i="4"/>
  <c r="AT13" i="4"/>
  <c r="AU13" i="4"/>
  <c r="AV8" i="4"/>
  <c r="AV13" i="4"/>
  <c r="AW13" i="4"/>
  <c r="AX8" i="4"/>
  <c r="AX13" i="4"/>
  <c r="F3" i="6"/>
  <c r="AM5" i="5"/>
  <c r="AM13" i="5"/>
  <c r="AN5" i="5"/>
  <c r="AN13" i="5"/>
  <c r="AO5" i="5"/>
  <c r="AO13" i="5"/>
  <c r="AP5" i="5"/>
  <c r="AP13" i="5"/>
  <c r="AQ5" i="5"/>
  <c r="AQ13" i="5"/>
  <c r="AR5" i="5"/>
  <c r="AR13" i="5"/>
  <c r="AS5" i="5"/>
  <c r="AS13" i="5"/>
  <c r="AT5" i="5"/>
  <c r="AT13" i="5"/>
  <c r="AU5" i="5"/>
  <c r="AU13" i="5"/>
  <c r="AV5" i="5"/>
  <c r="AV13" i="5"/>
  <c r="AW5" i="5"/>
  <c r="AW13" i="5"/>
  <c r="AX5" i="5"/>
  <c r="AX13" i="5"/>
  <c r="F11" i="6"/>
  <c r="AY5" i="5"/>
  <c r="AY13" i="5"/>
  <c r="AZ5" i="5"/>
  <c r="AZ13" i="5"/>
  <c r="BA5" i="5"/>
  <c r="BA13" i="5"/>
  <c r="BB5" i="5"/>
  <c r="BB13" i="5"/>
  <c r="BC5" i="5"/>
  <c r="BC13" i="5"/>
  <c r="BD5" i="5"/>
  <c r="BD13" i="5"/>
  <c r="BE5" i="5"/>
  <c r="BE13" i="5"/>
  <c r="BF5" i="5"/>
  <c r="BF13" i="5"/>
  <c r="BG5" i="5"/>
  <c r="BG13" i="5"/>
  <c r="BH5" i="5"/>
  <c r="BH13" i="5"/>
  <c r="BI5" i="5"/>
  <c r="BI13" i="5"/>
  <c r="BJ5" i="5"/>
  <c r="BJ13" i="5"/>
  <c r="G11" i="6"/>
  <c r="AM14" i="5"/>
  <c r="AN14" i="5"/>
  <c r="AO14" i="5"/>
  <c r="AP14" i="5"/>
  <c r="AQ14" i="5"/>
  <c r="AR14" i="5"/>
  <c r="AS14" i="5"/>
  <c r="AT14" i="5"/>
  <c r="AU14" i="5"/>
  <c r="AV14" i="5"/>
  <c r="AW14" i="5"/>
  <c r="AX14" i="5"/>
  <c r="F12" i="6"/>
  <c r="AY14" i="5"/>
  <c r="AZ14" i="5"/>
  <c r="BA14" i="5"/>
  <c r="BB14" i="5"/>
  <c r="BC14" i="5"/>
  <c r="BD14" i="5"/>
  <c r="BE14" i="5"/>
  <c r="BF14" i="5"/>
  <c r="BG14" i="5"/>
  <c r="BH14" i="5"/>
  <c r="BI14" i="5"/>
  <c r="BJ14" i="5"/>
  <c r="G12" i="6"/>
  <c r="AM15" i="5"/>
  <c r="AN15" i="5"/>
  <c r="AO15" i="5"/>
  <c r="AP15" i="5"/>
  <c r="AQ15" i="5"/>
  <c r="AR15" i="5"/>
  <c r="AS15" i="5"/>
  <c r="AT15" i="5"/>
  <c r="AU15" i="5"/>
  <c r="AV15" i="5"/>
  <c r="AW15" i="5"/>
  <c r="AX15" i="5"/>
  <c r="F13" i="6"/>
  <c r="AY15" i="5"/>
  <c r="AZ15" i="5"/>
  <c r="BA15" i="5"/>
  <c r="BB15" i="5"/>
  <c r="BC15" i="5"/>
  <c r="BD15" i="5"/>
  <c r="BE15" i="5"/>
  <c r="BF15" i="5"/>
  <c r="BG15" i="5"/>
  <c r="BH15" i="5"/>
  <c r="BI15" i="5"/>
  <c r="BJ15" i="5"/>
  <c r="G13" i="6"/>
  <c r="AM16" i="5"/>
  <c r="AN16" i="5"/>
  <c r="AO16" i="5"/>
  <c r="AP16" i="5"/>
  <c r="AQ16" i="5"/>
  <c r="AR16" i="5"/>
  <c r="AS16" i="5"/>
  <c r="AT16" i="5"/>
  <c r="AU16" i="5"/>
  <c r="AV16" i="5"/>
  <c r="AW16" i="5"/>
  <c r="AX16" i="5"/>
  <c r="F14" i="6"/>
  <c r="AY16" i="5"/>
  <c r="AZ16" i="5"/>
  <c r="BA16" i="5"/>
  <c r="BB16" i="5"/>
  <c r="BC16" i="5"/>
  <c r="BD16" i="5"/>
  <c r="BE16" i="5"/>
  <c r="BF16" i="5"/>
  <c r="BG16" i="5"/>
  <c r="BH16" i="5"/>
  <c r="BI16" i="5"/>
  <c r="BJ16" i="5"/>
  <c r="G14" i="6"/>
  <c r="AM12" i="5"/>
  <c r="AN12" i="5"/>
  <c r="AO12" i="5"/>
  <c r="AP12" i="5"/>
  <c r="AQ12" i="5"/>
  <c r="AR12" i="5"/>
  <c r="AS12" i="5"/>
  <c r="AT12" i="5"/>
  <c r="AU12" i="5"/>
  <c r="AV12" i="5"/>
  <c r="AW12" i="5"/>
  <c r="AX12" i="5"/>
  <c r="F10" i="6"/>
  <c r="F15" i="6"/>
  <c r="AY12" i="5"/>
  <c r="AZ12" i="5"/>
  <c r="BA12" i="5"/>
  <c r="BB12" i="5"/>
  <c r="BC12" i="5"/>
  <c r="BD12" i="5"/>
  <c r="BE12" i="5"/>
  <c r="BF12" i="5"/>
  <c r="BG12" i="5"/>
  <c r="BH12" i="5"/>
  <c r="BI12" i="5"/>
  <c r="BJ12" i="5"/>
  <c r="G10" i="6"/>
  <c r="G15" i="6"/>
  <c r="J8" i="4"/>
  <c r="J13" i="4"/>
  <c r="J5" i="5"/>
  <c r="J14" i="5"/>
  <c r="K13" i="4"/>
  <c r="K5" i="5"/>
  <c r="K14" i="5"/>
  <c r="L8" i="4"/>
  <c r="L13" i="4"/>
  <c r="L5" i="5"/>
  <c r="L14" i="5"/>
  <c r="M13" i="4"/>
  <c r="M5" i="5"/>
  <c r="M14" i="5"/>
  <c r="N8" i="4"/>
  <c r="N13" i="4"/>
  <c r="N5" i="5"/>
  <c r="N14" i="5"/>
  <c r="C12" i="6"/>
  <c r="O13" i="4"/>
  <c r="O5" i="5"/>
  <c r="O14" i="5"/>
  <c r="P8" i="4"/>
  <c r="P13" i="4"/>
  <c r="P5" i="5"/>
  <c r="P14" i="5"/>
  <c r="Q13" i="4"/>
  <c r="Q5" i="5"/>
  <c r="Q14" i="5"/>
  <c r="R8" i="4"/>
  <c r="R13" i="4"/>
  <c r="R5" i="5"/>
  <c r="R14" i="5"/>
  <c r="S13" i="4"/>
  <c r="S5" i="5"/>
  <c r="S14" i="5"/>
  <c r="T8" i="4"/>
  <c r="T13" i="4"/>
  <c r="T5" i="5"/>
  <c r="T14" i="5"/>
  <c r="U13" i="4"/>
  <c r="U5" i="5"/>
  <c r="U14" i="5"/>
  <c r="V8" i="4"/>
  <c r="V13" i="4"/>
  <c r="V5" i="5"/>
  <c r="V14" i="5"/>
  <c r="W13" i="4"/>
  <c r="W5" i="5"/>
  <c r="W14" i="5"/>
  <c r="X8" i="4"/>
  <c r="X13" i="4"/>
  <c r="X5" i="5"/>
  <c r="X14" i="5"/>
  <c r="Y13" i="4"/>
  <c r="Y5" i="5"/>
  <c r="Y14" i="5"/>
  <c r="Z8" i="4"/>
  <c r="Z13" i="4"/>
  <c r="Z5" i="5"/>
  <c r="Z14" i="5"/>
  <c r="D12" i="6"/>
  <c r="AA13" i="4"/>
  <c r="AA5" i="5"/>
  <c r="AA14" i="5"/>
  <c r="AB8" i="4"/>
  <c r="AB13" i="4"/>
  <c r="AB5" i="5"/>
  <c r="AB14" i="5"/>
  <c r="AC13" i="4"/>
  <c r="AC5" i="5"/>
  <c r="AC14" i="5"/>
  <c r="AD8" i="4"/>
  <c r="AD13" i="4"/>
  <c r="AD5" i="5"/>
  <c r="AD14" i="5"/>
  <c r="AE13" i="4"/>
  <c r="AE5" i="5"/>
  <c r="AE14" i="5"/>
  <c r="AF8" i="4"/>
  <c r="AF13" i="4"/>
  <c r="AF5" i="5"/>
  <c r="AF14" i="5"/>
  <c r="AG13" i="4"/>
  <c r="AG5" i="5"/>
  <c r="AG14" i="5"/>
  <c r="AH8" i="4"/>
  <c r="AH13" i="4"/>
  <c r="AH5" i="5"/>
  <c r="AH14" i="5"/>
  <c r="AI13" i="4"/>
  <c r="AI5" i="5"/>
  <c r="AI14" i="5"/>
  <c r="AJ8" i="4"/>
  <c r="AJ13" i="4"/>
  <c r="AJ5" i="5"/>
  <c r="AJ14" i="5"/>
  <c r="AK13" i="4"/>
  <c r="AK5" i="5"/>
  <c r="AK14" i="5"/>
  <c r="AL8" i="4"/>
  <c r="AL13" i="4"/>
  <c r="AL5" i="5"/>
  <c r="AL14" i="5"/>
  <c r="E12" i="6"/>
  <c r="J15" i="5"/>
  <c r="K15" i="5"/>
  <c r="L15" i="5"/>
  <c r="M15" i="5"/>
  <c r="N15" i="5"/>
  <c r="C13" i="6"/>
  <c r="O15" i="5"/>
  <c r="P15" i="5"/>
  <c r="Q15" i="5"/>
  <c r="R15" i="5"/>
  <c r="S15" i="5"/>
  <c r="T15" i="5"/>
  <c r="U15" i="5"/>
  <c r="V15" i="5"/>
  <c r="W15" i="5"/>
  <c r="X15" i="5"/>
  <c r="Y15" i="5"/>
  <c r="Z15" i="5"/>
  <c r="D13" i="6"/>
  <c r="AA15" i="5"/>
  <c r="AB15" i="5"/>
  <c r="AC15" i="5"/>
  <c r="AD15" i="5"/>
  <c r="AE15" i="5"/>
  <c r="AF15" i="5"/>
  <c r="AG15" i="5"/>
  <c r="AH15" i="5"/>
  <c r="AI15" i="5"/>
  <c r="AJ15" i="5"/>
  <c r="AK15" i="5"/>
  <c r="AL15" i="5"/>
  <c r="E13" i="6"/>
  <c r="J16" i="5"/>
  <c r="K16" i="5"/>
  <c r="L16" i="5"/>
  <c r="M16" i="5"/>
  <c r="N16" i="5"/>
  <c r="C14" i="6"/>
  <c r="O16" i="5"/>
  <c r="P16" i="5"/>
  <c r="Q16" i="5"/>
  <c r="R16" i="5"/>
  <c r="S16" i="5"/>
  <c r="T16" i="5"/>
  <c r="U16" i="5"/>
  <c r="V16" i="5"/>
  <c r="W16" i="5"/>
  <c r="X16" i="5"/>
  <c r="Y16" i="5"/>
  <c r="Z16" i="5"/>
  <c r="D14" i="6"/>
  <c r="AA16" i="5"/>
  <c r="AB16" i="5"/>
  <c r="AC16" i="5"/>
  <c r="AD16" i="5"/>
  <c r="AE16" i="5"/>
  <c r="AF16" i="5"/>
  <c r="AG16" i="5"/>
  <c r="AH16" i="5"/>
  <c r="AI16" i="5"/>
  <c r="AJ16" i="5"/>
  <c r="AK16" i="5"/>
  <c r="AL16" i="5"/>
  <c r="E14" i="6"/>
  <c r="C5" i="5"/>
  <c r="C13" i="5"/>
  <c r="D5" i="5"/>
  <c r="D13" i="5"/>
  <c r="E5" i="5"/>
  <c r="E13" i="5"/>
  <c r="F5" i="5"/>
  <c r="F13" i="5"/>
  <c r="G5" i="5"/>
  <c r="G13" i="5"/>
  <c r="H5" i="5"/>
  <c r="H13" i="5"/>
  <c r="I5" i="5"/>
  <c r="I13" i="5"/>
  <c r="J13" i="5"/>
  <c r="K13" i="5"/>
  <c r="L13" i="5"/>
  <c r="M13" i="5"/>
  <c r="N13" i="5"/>
  <c r="C11" i="6"/>
  <c r="D12" i="5"/>
  <c r="E12" i="5"/>
  <c r="F12" i="5"/>
  <c r="G12" i="5"/>
  <c r="H12" i="5"/>
  <c r="I12" i="5"/>
  <c r="J12" i="5"/>
  <c r="K12" i="5"/>
  <c r="L12" i="5"/>
  <c r="M12" i="5"/>
  <c r="N12" i="5"/>
  <c r="C10" i="6"/>
  <c r="C15" i="6"/>
  <c r="AA13" i="5"/>
  <c r="AB13" i="5"/>
  <c r="AC13" i="5"/>
  <c r="AD13" i="5"/>
  <c r="AE13" i="5"/>
  <c r="AF13" i="5"/>
  <c r="AG13" i="5"/>
  <c r="AH13" i="5"/>
  <c r="AI13" i="5"/>
  <c r="AJ13" i="5"/>
  <c r="AK13" i="5"/>
  <c r="AL13" i="5"/>
  <c r="E11" i="6"/>
  <c r="AA12" i="5"/>
  <c r="AB12" i="5"/>
  <c r="AC12" i="5"/>
  <c r="AD12" i="5"/>
  <c r="AE12" i="5"/>
  <c r="AF12" i="5"/>
  <c r="AG12" i="5"/>
  <c r="AH12" i="5"/>
  <c r="AI12" i="5"/>
  <c r="AJ12" i="5"/>
  <c r="AK12" i="5"/>
  <c r="AL12" i="5"/>
  <c r="E10" i="6"/>
  <c r="E15" i="6"/>
  <c r="O13" i="5"/>
  <c r="P13" i="5"/>
  <c r="Q13" i="5"/>
  <c r="R13" i="5"/>
  <c r="S13" i="5"/>
  <c r="T13" i="5"/>
  <c r="U13" i="5"/>
  <c r="V13" i="5"/>
  <c r="W13" i="5"/>
  <c r="X13" i="5"/>
  <c r="Y13" i="5"/>
  <c r="Z13" i="5"/>
  <c r="D11" i="6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AI12" i="8"/>
  <c r="AJ12" i="8"/>
  <c r="AK12" i="8"/>
  <c r="AL12" i="8"/>
  <c r="AM12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AI13" i="8"/>
  <c r="AJ13" i="8"/>
  <c r="AK13" i="8"/>
  <c r="AL13" i="8"/>
  <c r="AM13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AI16" i="8"/>
  <c r="AJ16" i="8"/>
  <c r="AK16" i="8"/>
  <c r="AL16" i="8"/>
  <c r="AM16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AI17" i="8"/>
  <c r="AJ17" i="8"/>
  <c r="AK17" i="8"/>
  <c r="AL17" i="8"/>
  <c r="AM17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AL18" i="8"/>
  <c r="AM18" i="8"/>
  <c r="AM19" i="8"/>
  <c r="AM20" i="8"/>
  <c r="AM21" i="8"/>
  <c r="AM22" i="8"/>
  <c r="AM36" i="8"/>
  <c r="AM42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M55" i="8"/>
  <c r="AM57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AI60" i="8"/>
  <c r="AJ60" i="8"/>
  <c r="AK60" i="8"/>
  <c r="AL60" i="8"/>
  <c r="AM60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AL64" i="8"/>
  <c r="AM64" i="8"/>
  <c r="AB65" i="8"/>
  <c r="AC65" i="8"/>
  <c r="AD65" i="8"/>
  <c r="AE65" i="8"/>
  <c r="AF65" i="8"/>
  <c r="AG65" i="8"/>
  <c r="AH65" i="8"/>
  <c r="AI65" i="8"/>
  <c r="AJ65" i="8"/>
  <c r="AK65" i="8"/>
  <c r="AL65" i="8"/>
  <c r="AM65" i="8"/>
  <c r="AM69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M71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AG72" i="8"/>
  <c r="AH72" i="8"/>
  <c r="AI72" i="8"/>
  <c r="AJ72" i="8"/>
  <c r="AK72" i="8"/>
  <c r="AL72" i="8"/>
  <c r="AM72" i="8"/>
  <c r="AM74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Y77" i="8"/>
  <c r="Z77" i="8"/>
  <c r="AA77" i="8"/>
  <c r="AB77" i="8"/>
  <c r="AC77" i="8"/>
  <c r="AD77" i="8"/>
  <c r="AE77" i="8"/>
  <c r="AF77" i="8"/>
  <c r="AG77" i="8"/>
  <c r="AH77" i="8"/>
  <c r="AI77" i="8"/>
  <c r="AJ77" i="8"/>
  <c r="AK77" i="8"/>
  <c r="AL77" i="8"/>
  <c r="AM77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W78" i="8"/>
  <c r="X78" i="8"/>
  <c r="Y78" i="8"/>
  <c r="Z78" i="8"/>
  <c r="AA78" i="8"/>
  <c r="AB78" i="8"/>
  <c r="AC78" i="8"/>
  <c r="AD78" i="8"/>
  <c r="AE78" i="8"/>
  <c r="AF78" i="8"/>
  <c r="AG78" i="8"/>
  <c r="AH78" i="8"/>
  <c r="AI78" i="8"/>
  <c r="AJ78" i="8"/>
  <c r="AK78" i="8"/>
  <c r="AL78" i="8"/>
  <c r="AM78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Y83" i="8"/>
  <c r="Z83" i="8"/>
  <c r="AA83" i="8"/>
  <c r="AB83" i="8"/>
  <c r="AC83" i="8"/>
  <c r="AD83" i="8"/>
  <c r="AE83" i="8"/>
  <c r="AF83" i="8"/>
  <c r="AG83" i="8"/>
  <c r="AH83" i="8"/>
  <c r="AI83" i="8"/>
  <c r="AJ83" i="8"/>
  <c r="AK83" i="8"/>
  <c r="AL83" i="8"/>
  <c r="AM83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AB84" i="8"/>
  <c r="AC84" i="8"/>
  <c r="AD84" i="8"/>
  <c r="AE84" i="8"/>
  <c r="AF84" i="8"/>
  <c r="AG84" i="8"/>
  <c r="AH84" i="8"/>
  <c r="AI84" i="8"/>
  <c r="AJ84" i="8"/>
  <c r="AK84" i="8"/>
  <c r="AL84" i="8"/>
  <c r="AM84" i="8"/>
  <c r="AA85" i="8"/>
  <c r="AB85" i="8"/>
  <c r="AC85" i="8"/>
  <c r="AD85" i="8"/>
  <c r="AE85" i="8"/>
  <c r="AF85" i="8"/>
  <c r="AG85" i="8"/>
  <c r="AH85" i="8"/>
  <c r="AI85" i="8"/>
  <c r="AJ85" i="8"/>
  <c r="AK85" i="8"/>
  <c r="AL85" i="8"/>
  <c r="AM85" i="8"/>
  <c r="AM86" i="8"/>
  <c r="AM89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Y91" i="8"/>
  <c r="Z91" i="8"/>
  <c r="AA91" i="8"/>
  <c r="AB91" i="8"/>
  <c r="AC91" i="8"/>
  <c r="AD91" i="8"/>
  <c r="AE91" i="8"/>
  <c r="AF91" i="8"/>
  <c r="AG91" i="8"/>
  <c r="AH91" i="8"/>
  <c r="AI91" i="8"/>
  <c r="AJ91" i="8"/>
  <c r="AK91" i="8"/>
  <c r="AL91" i="8"/>
  <c r="AM91" i="8"/>
  <c r="F92" i="8"/>
  <c r="G92" i="8"/>
  <c r="H92" i="8"/>
  <c r="I92" i="8"/>
  <c r="J92" i="8"/>
  <c r="K92" i="8"/>
  <c r="L92" i="8"/>
  <c r="M92" i="8"/>
  <c r="N92" i="8"/>
  <c r="O92" i="8"/>
  <c r="P92" i="8"/>
  <c r="Q92" i="8"/>
  <c r="R92" i="8"/>
  <c r="S92" i="8"/>
  <c r="T92" i="8"/>
  <c r="U92" i="8"/>
  <c r="V92" i="8"/>
  <c r="W92" i="8"/>
  <c r="X92" i="8"/>
  <c r="Y92" i="8"/>
  <c r="Z92" i="8"/>
  <c r="AA92" i="8"/>
  <c r="AB92" i="8"/>
  <c r="AC92" i="8"/>
  <c r="AD92" i="8"/>
  <c r="AE92" i="8"/>
  <c r="AF92" i="8"/>
  <c r="AG92" i="8"/>
  <c r="AH92" i="8"/>
  <c r="AI92" i="8"/>
  <c r="AJ92" i="8"/>
  <c r="AK92" i="8"/>
  <c r="AL92" i="8"/>
  <c r="AM92" i="8"/>
  <c r="N96" i="8"/>
  <c r="O96" i="8"/>
  <c r="P96" i="8"/>
  <c r="Q96" i="8"/>
  <c r="R96" i="8"/>
  <c r="S96" i="8"/>
  <c r="T96" i="8"/>
  <c r="U96" i="8"/>
  <c r="V96" i="8"/>
  <c r="W96" i="8"/>
  <c r="X96" i="8"/>
  <c r="Y96" i="8"/>
  <c r="Z96" i="8"/>
  <c r="AA96" i="8"/>
  <c r="AB96" i="8"/>
  <c r="AC96" i="8"/>
  <c r="AD96" i="8"/>
  <c r="AE96" i="8"/>
  <c r="AF96" i="8"/>
  <c r="AG96" i="8"/>
  <c r="AH96" i="8"/>
  <c r="AI96" i="8"/>
  <c r="AJ96" i="8"/>
  <c r="AK96" i="8"/>
  <c r="AL96" i="8"/>
  <c r="AM96" i="8"/>
  <c r="N97" i="8"/>
  <c r="O97" i="8"/>
  <c r="P97" i="8"/>
  <c r="Q97" i="8"/>
  <c r="R97" i="8"/>
  <c r="S97" i="8"/>
  <c r="T97" i="8"/>
  <c r="U97" i="8"/>
  <c r="V97" i="8"/>
  <c r="W97" i="8"/>
  <c r="X97" i="8"/>
  <c r="Y97" i="8"/>
  <c r="Z97" i="8"/>
  <c r="AA97" i="8"/>
  <c r="AB97" i="8"/>
  <c r="AC97" i="8"/>
  <c r="AD97" i="8"/>
  <c r="AE97" i="8"/>
  <c r="AF97" i="8"/>
  <c r="AG97" i="8"/>
  <c r="AH97" i="8"/>
  <c r="AI97" i="8"/>
  <c r="AJ97" i="8"/>
  <c r="AK97" i="8"/>
  <c r="AL97" i="8"/>
  <c r="AM97" i="8"/>
  <c r="N98" i="8"/>
  <c r="O98" i="8"/>
  <c r="P98" i="8"/>
  <c r="Q98" i="8"/>
  <c r="R98" i="8"/>
  <c r="S98" i="8"/>
  <c r="T98" i="8"/>
  <c r="U98" i="8"/>
  <c r="V98" i="8"/>
  <c r="W98" i="8"/>
  <c r="X98" i="8"/>
  <c r="Y98" i="8"/>
  <c r="Z98" i="8"/>
  <c r="AA98" i="8"/>
  <c r="AB98" i="8"/>
  <c r="AC98" i="8"/>
  <c r="AD98" i="8"/>
  <c r="AE98" i="8"/>
  <c r="AF98" i="8"/>
  <c r="AG98" i="8"/>
  <c r="AH98" i="8"/>
  <c r="AI98" i="8"/>
  <c r="AJ98" i="8"/>
  <c r="AK98" i="8"/>
  <c r="AL98" i="8"/>
  <c r="AM98" i="8"/>
  <c r="AM99" i="8"/>
  <c r="AM103" i="8"/>
  <c r="AM112" i="8"/>
  <c r="AM116" i="8"/>
  <c r="AM120" i="8"/>
  <c r="AM7" i="5"/>
  <c r="AN5" i="8"/>
  <c r="AN7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36" i="8"/>
  <c r="AN42" i="8"/>
  <c r="AN45" i="8"/>
  <c r="AN48" i="8"/>
  <c r="AN49" i="8"/>
  <c r="AN50" i="8"/>
  <c r="AN51" i="8"/>
  <c r="AN52" i="8"/>
  <c r="AN53" i="8"/>
  <c r="AN55" i="8"/>
  <c r="AN57" i="8"/>
  <c r="AN60" i="8"/>
  <c r="AN63" i="8"/>
  <c r="AN64" i="8"/>
  <c r="AN65" i="8"/>
  <c r="AN66" i="8"/>
  <c r="AN69" i="8"/>
  <c r="AN71" i="8"/>
  <c r="AN72" i="8"/>
  <c r="AN74" i="8"/>
  <c r="AN77" i="8"/>
  <c r="AN78" i="8"/>
  <c r="AN83" i="8"/>
  <c r="AN84" i="8"/>
  <c r="AN85" i="8"/>
  <c r="AN86" i="8"/>
  <c r="AN89" i="8"/>
  <c r="AN91" i="8"/>
  <c r="AN92" i="8"/>
  <c r="AN96" i="8"/>
  <c r="AN97" i="8"/>
  <c r="AN98" i="8"/>
  <c r="AN99" i="8"/>
  <c r="AN103" i="8"/>
  <c r="AN112" i="8"/>
  <c r="AN116" i="8"/>
  <c r="AN120" i="8"/>
  <c r="AN7" i="5"/>
  <c r="AO5" i="8"/>
  <c r="AO7" i="8"/>
  <c r="AO10" i="8"/>
  <c r="AO11" i="8"/>
  <c r="AO12" i="8"/>
  <c r="AO13" i="8"/>
  <c r="AO14" i="8"/>
  <c r="AO15" i="8"/>
  <c r="AO16" i="8"/>
  <c r="AO17" i="8"/>
  <c r="AO18" i="8"/>
  <c r="AO19" i="8"/>
  <c r="AO20" i="8"/>
  <c r="AO21" i="8"/>
  <c r="AO22" i="8"/>
  <c r="AO23" i="8"/>
  <c r="AO36" i="8"/>
  <c r="AO42" i="8"/>
  <c r="AO45" i="8"/>
  <c r="AO48" i="8"/>
  <c r="AO49" i="8"/>
  <c r="AO50" i="8"/>
  <c r="AO51" i="8"/>
  <c r="AO52" i="8"/>
  <c r="AO53" i="8"/>
  <c r="AO55" i="8"/>
  <c r="AO57" i="8"/>
  <c r="AO60" i="8"/>
  <c r="AO63" i="8"/>
  <c r="AO64" i="8"/>
  <c r="AO65" i="8"/>
  <c r="AO66" i="8"/>
  <c r="AO69" i="8"/>
  <c r="AO71" i="8"/>
  <c r="AO72" i="8"/>
  <c r="AO74" i="8"/>
  <c r="AO77" i="8"/>
  <c r="AO78" i="8"/>
  <c r="AO83" i="8"/>
  <c r="AO84" i="8"/>
  <c r="AO85" i="8"/>
  <c r="AO86" i="8"/>
  <c r="AO89" i="8"/>
  <c r="AO91" i="8"/>
  <c r="AO92" i="8"/>
  <c r="AO96" i="8"/>
  <c r="AO97" i="8"/>
  <c r="AO98" i="8"/>
  <c r="AO99" i="8"/>
  <c r="AO103" i="8"/>
  <c r="AO112" i="8"/>
  <c r="AO116" i="8"/>
  <c r="AO120" i="8"/>
  <c r="AO7" i="5"/>
  <c r="AP5" i="8"/>
  <c r="AP7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36" i="8"/>
  <c r="AP42" i="8"/>
  <c r="AP45" i="8"/>
  <c r="AP48" i="8"/>
  <c r="AP49" i="8"/>
  <c r="AP50" i="8"/>
  <c r="AP51" i="8"/>
  <c r="AP52" i="8"/>
  <c r="AP53" i="8"/>
  <c r="AP55" i="8"/>
  <c r="AP57" i="8"/>
  <c r="AP60" i="8"/>
  <c r="AP63" i="8"/>
  <c r="AP64" i="8"/>
  <c r="AP65" i="8"/>
  <c r="AP66" i="8"/>
  <c r="AP69" i="8"/>
  <c r="AP71" i="8"/>
  <c r="AP72" i="8"/>
  <c r="AP74" i="8"/>
  <c r="AP77" i="8"/>
  <c r="AP78" i="8"/>
  <c r="AP83" i="8"/>
  <c r="AP84" i="8"/>
  <c r="AP85" i="8"/>
  <c r="AP86" i="8"/>
  <c r="AP89" i="8"/>
  <c r="AP91" i="8"/>
  <c r="AP92" i="8"/>
  <c r="AP96" i="8"/>
  <c r="AP97" i="8"/>
  <c r="AP98" i="8"/>
  <c r="AP99" i="8"/>
  <c r="AP103" i="8"/>
  <c r="AP112" i="8"/>
  <c r="AP116" i="8"/>
  <c r="AP120" i="8"/>
  <c r="AP7" i="5"/>
  <c r="AQ5" i="8"/>
  <c r="AQ7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Q22" i="8"/>
  <c r="AQ23" i="8"/>
  <c r="AQ24" i="8"/>
  <c r="AQ36" i="8"/>
  <c r="AQ42" i="8"/>
  <c r="AQ45" i="8"/>
  <c r="AQ48" i="8"/>
  <c r="AQ49" i="8"/>
  <c r="AQ50" i="8"/>
  <c r="AQ51" i="8"/>
  <c r="AQ52" i="8"/>
  <c r="AQ53" i="8"/>
  <c r="AQ55" i="8"/>
  <c r="AQ57" i="8"/>
  <c r="AQ60" i="8"/>
  <c r="AQ63" i="8"/>
  <c r="AQ64" i="8"/>
  <c r="AQ65" i="8"/>
  <c r="AQ66" i="8"/>
  <c r="AQ69" i="8"/>
  <c r="AQ71" i="8"/>
  <c r="AQ72" i="8"/>
  <c r="AQ74" i="8"/>
  <c r="AQ77" i="8"/>
  <c r="AQ78" i="8"/>
  <c r="AQ83" i="8"/>
  <c r="AQ84" i="8"/>
  <c r="AQ85" i="8"/>
  <c r="AQ86" i="8"/>
  <c r="AQ89" i="8"/>
  <c r="AQ91" i="8"/>
  <c r="AQ92" i="8"/>
  <c r="AQ96" i="8"/>
  <c r="AQ97" i="8"/>
  <c r="AQ98" i="8"/>
  <c r="AQ99" i="8"/>
  <c r="AQ103" i="8"/>
  <c r="AQ112" i="8"/>
  <c r="AQ116" i="8"/>
  <c r="AQ120" i="8"/>
  <c r="AQ7" i="5"/>
  <c r="AR5" i="8"/>
  <c r="AR7" i="8"/>
  <c r="AR10" i="8"/>
  <c r="AR11" i="8"/>
  <c r="AR12" i="8"/>
  <c r="AR13" i="8"/>
  <c r="AR14" i="8"/>
  <c r="AR15" i="8"/>
  <c r="AR16" i="8"/>
  <c r="AR17" i="8"/>
  <c r="AR18" i="8"/>
  <c r="AR19" i="8"/>
  <c r="AR20" i="8"/>
  <c r="AR21" i="8"/>
  <c r="AR22" i="8"/>
  <c r="AR23" i="8"/>
  <c r="AR24" i="8"/>
  <c r="AR36" i="8"/>
  <c r="AR42" i="8"/>
  <c r="AR45" i="8"/>
  <c r="AR48" i="8"/>
  <c r="AR49" i="8"/>
  <c r="AR50" i="8"/>
  <c r="AR51" i="8"/>
  <c r="AR52" i="8"/>
  <c r="AR53" i="8"/>
  <c r="AR55" i="8"/>
  <c r="AR57" i="8"/>
  <c r="AR60" i="8"/>
  <c r="AR63" i="8"/>
  <c r="AR64" i="8"/>
  <c r="AR65" i="8"/>
  <c r="AR66" i="8"/>
  <c r="AR69" i="8"/>
  <c r="AR71" i="8"/>
  <c r="AR72" i="8"/>
  <c r="AR74" i="8"/>
  <c r="AR77" i="8"/>
  <c r="AR78" i="8"/>
  <c r="AR83" i="8"/>
  <c r="AR84" i="8"/>
  <c r="AR85" i="8"/>
  <c r="AR86" i="8"/>
  <c r="AR89" i="8"/>
  <c r="AR91" i="8"/>
  <c r="AR92" i="8"/>
  <c r="AR96" i="8"/>
  <c r="AR97" i="8"/>
  <c r="AR98" i="8"/>
  <c r="AR99" i="8"/>
  <c r="AR103" i="8"/>
  <c r="AR112" i="8"/>
  <c r="AR116" i="8"/>
  <c r="AR120" i="8"/>
  <c r="AR7" i="5"/>
  <c r="AS5" i="8"/>
  <c r="AS7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36" i="8"/>
  <c r="AS42" i="8"/>
  <c r="AS45" i="8"/>
  <c r="AS48" i="8"/>
  <c r="AS49" i="8"/>
  <c r="AS50" i="8"/>
  <c r="AS51" i="8"/>
  <c r="AS52" i="8"/>
  <c r="AS53" i="8"/>
  <c r="AS55" i="8"/>
  <c r="AS57" i="8"/>
  <c r="AS60" i="8"/>
  <c r="AS63" i="8"/>
  <c r="AS64" i="8"/>
  <c r="AS65" i="8"/>
  <c r="AS66" i="8"/>
  <c r="AS69" i="8"/>
  <c r="AS71" i="8"/>
  <c r="AS72" i="8"/>
  <c r="AS74" i="8"/>
  <c r="AS77" i="8"/>
  <c r="AS78" i="8"/>
  <c r="AS83" i="8"/>
  <c r="AS84" i="8"/>
  <c r="AS85" i="8"/>
  <c r="AS86" i="8"/>
  <c r="AS89" i="8"/>
  <c r="AS91" i="8"/>
  <c r="AS92" i="8"/>
  <c r="AS96" i="8"/>
  <c r="AS97" i="8"/>
  <c r="AS98" i="8"/>
  <c r="AS99" i="8"/>
  <c r="AS103" i="8"/>
  <c r="AS112" i="8"/>
  <c r="AS116" i="8"/>
  <c r="AS120" i="8"/>
  <c r="AS7" i="5"/>
  <c r="AT5" i="8"/>
  <c r="AT7" i="8"/>
  <c r="AT10" i="8"/>
  <c r="AT11" i="8"/>
  <c r="AT12" i="8"/>
  <c r="AT13" i="8"/>
  <c r="AT14" i="8"/>
  <c r="AT15" i="8"/>
  <c r="AT16" i="8"/>
  <c r="AT17" i="8"/>
  <c r="AT18" i="8"/>
  <c r="AT19" i="8"/>
  <c r="AT20" i="8"/>
  <c r="AT21" i="8"/>
  <c r="AT22" i="8"/>
  <c r="AT23" i="8"/>
  <c r="AT24" i="8"/>
  <c r="AT25" i="8"/>
  <c r="AT36" i="8"/>
  <c r="AT42" i="8"/>
  <c r="AT45" i="8"/>
  <c r="AT48" i="8"/>
  <c r="AT49" i="8"/>
  <c r="AT50" i="8"/>
  <c r="AT51" i="8"/>
  <c r="AT52" i="8"/>
  <c r="AT53" i="8"/>
  <c r="AT55" i="8"/>
  <c r="AT57" i="8"/>
  <c r="AT60" i="8"/>
  <c r="AT63" i="8"/>
  <c r="AT64" i="8"/>
  <c r="AT65" i="8"/>
  <c r="AT66" i="8"/>
  <c r="AT69" i="8"/>
  <c r="AT71" i="8"/>
  <c r="AT72" i="8"/>
  <c r="AT74" i="8"/>
  <c r="AT77" i="8"/>
  <c r="AT78" i="8"/>
  <c r="AT83" i="8"/>
  <c r="AT84" i="8"/>
  <c r="AT85" i="8"/>
  <c r="AT86" i="8"/>
  <c r="AT89" i="8"/>
  <c r="AT91" i="8"/>
  <c r="AT92" i="8"/>
  <c r="AT96" i="8"/>
  <c r="AT97" i="8"/>
  <c r="AT98" i="8"/>
  <c r="AT99" i="8"/>
  <c r="AT103" i="8"/>
  <c r="AT112" i="8"/>
  <c r="AT116" i="8"/>
  <c r="AT120" i="8"/>
  <c r="AT7" i="5"/>
  <c r="AU5" i="8"/>
  <c r="AU7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U36" i="8"/>
  <c r="AU42" i="8"/>
  <c r="AU45" i="8"/>
  <c r="AU48" i="8"/>
  <c r="AU49" i="8"/>
  <c r="AU50" i="8"/>
  <c r="AU51" i="8"/>
  <c r="AU52" i="8"/>
  <c r="AU53" i="8"/>
  <c r="AU55" i="8"/>
  <c r="AU57" i="8"/>
  <c r="AU60" i="8"/>
  <c r="AU63" i="8"/>
  <c r="AU64" i="8"/>
  <c r="AU65" i="8"/>
  <c r="AU66" i="8"/>
  <c r="AU69" i="8"/>
  <c r="AU71" i="8"/>
  <c r="AU72" i="8"/>
  <c r="AU74" i="8"/>
  <c r="AU77" i="8"/>
  <c r="AU78" i="8"/>
  <c r="AU83" i="8"/>
  <c r="AU84" i="8"/>
  <c r="AU85" i="8"/>
  <c r="AU86" i="8"/>
  <c r="AU89" i="8"/>
  <c r="AU91" i="8"/>
  <c r="AU92" i="8"/>
  <c r="AU96" i="8"/>
  <c r="AU97" i="8"/>
  <c r="AU98" i="8"/>
  <c r="AU99" i="8"/>
  <c r="AU103" i="8"/>
  <c r="AU112" i="8"/>
  <c r="AU116" i="8"/>
  <c r="AU120" i="8"/>
  <c r="AU7" i="5"/>
  <c r="AV5" i="8"/>
  <c r="AV7" i="8"/>
  <c r="AV10" i="8"/>
  <c r="AV11" i="8"/>
  <c r="AV12" i="8"/>
  <c r="AV13" i="8"/>
  <c r="AV14" i="8"/>
  <c r="AV15" i="8"/>
  <c r="AV16" i="8"/>
  <c r="AV17" i="8"/>
  <c r="AV18" i="8"/>
  <c r="AV19" i="8"/>
  <c r="AV20" i="8"/>
  <c r="AV21" i="8"/>
  <c r="AV22" i="8"/>
  <c r="AV23" i="8"/>
  <c r="AV24" i="8"/>
  <c r="AV25" i="8"/>
  <c r="AV26" i="8"/>
  <c r="AV36" i="8"/>
  <c r="AV42" i="8"/>
  <c r="AV45" i="8"/>
  <c r="AV48" i="8"/>
  <c r="AV49" i="8"/>
  <c r="AV50" i="8"/>
  <c r="AV51" i="8"/>
  <c r="AV52" i="8"/>
  <c r="AV53" i="8"/>
  <c r="AV55" i="8"/>
  <c r="AV57" i="8"/>
  <c r="AV60" i="8"/>
  <c r="AV63" i="8"/>
  <c r="AV64" i="8"/>
  <c r="AV65" i="8"/>
  <c r="AV66" i="8"/>
  <c r="AV69" i="8"/>
  <c r="AV71" i="8"/>
  <c r="AV72" i="8"/>
  <c r="AV74" i="8"/>
  <c r="AV77" i="8"/>
  <c r="AV78" i="8"/>
  <c r="AV83" i="8"/>
  <c r="AV84" i="8"/>
  <c r="AV85" i="8"/>
  <c r="AV86" i="8"/>
  <c r="AV89" i="8"/>
  <c r="AV91" i="8"/>
  <c r="AV92" i="8"/>
  <c r="AV96" i="8"/>
  <c r="AV97" i="8"/>
  <c r="AV98" i="8"/>
  <c r="AV99" i="8"/>
  <c r="AV103" i="8"/>
  <c r="AV112" i="8"/>
  <c r="AV116" i="8"/>
  <c r="AV120" i="8"/>
  <c r="AV7" i="5"/>
  <c r="AW5" i="8"/>
  <c r="AW7" i="8"/>
  <c r="AW10" i="8"/>
  <c r="AW11" i="8"/>
  <c r="AW12" i="8"/>
  <c r="AW13" i="8"/>
  <c r="AW14" i="8"/>
  <c r="AW15" i="8"/>
  <c r="AW16" i="8"/>
  <c r="AW17" i="8"/>
  <c r="AW18" i="8"/>
  <c r="AW19" i="8"/>
  <c r="AW20" i="8"/>
  <c r="AW21" i="8"/>
  <c r="AW22" i="8"/>
  <c r="AW23" i="8"/>
  <c r="AW24" i="8"/>
  <c r="AW25" i="8"/>
  <c r="AW26" i="8"/>
  <c r="AW36" i="8"/>
  <c r="AW42" i="8"/>
  <c r="AW45" i="8"/>
  <c r="AW48" i="8"/>
  <c r="AW49" i="8"/>
  <c r="AW50" i="8"/>
  <c r="AW51" i="8"/>
  <c r="AW52" i="8"/>
  <c r="AW53" i="8"/>
  <c r="AW55" i="8"/>
  <c r="AW57" i="8"/>
  <c r="AW60" i="8"/>
  <c r="AW63" i="8"/>
  <c r="AW64" i="8"/>
  <c r="AW65" i="8"/>
  <c r="AW66" i="8"/>
  <c r="AW69" i="8"/>
  <c r="AW71" i="8"/>
  <c r="AW72" i="8"/>
  <c r="AW74" i="8"/>
  <c r="AW77" i="8"/>
  <c r="AW78" i="8"/>
  <c r="AW83" i="8"/>
  <c r="AW84" i="8"/>
  <c r="AW85" i="8"/>
  <c r="AW86" i="8"/>
  <c r="AW89" i="8"/>
  <c r="AW91" i="8"/>
  <c r="AW92" i="8"/>
  <c r="AW96" i="8"/>
  <c r="AW97" i="8"/>
  <c r="AW98" i="8"/>
  <c r="AW99" i="8"/>
  <c r="AW103" i="8"/>
  <c r="AW112" i="8"/>
  <c r="AW116" i="8"/>
  <c r="AW120" i="8"/>
  <c r="AW7" i="5"/>
  <c r="AX5" i="8"/>
  <c r="AX7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36" i="8"/>
  <c r="AX42" i="8"/>
  <c r="AX45" i="8"/>
  <c r="AX48" i="8"/>
  <c r="AX49" i="8"/>
  <c r="AX50" i="8"/>
  <c r="AX51" i="8"/>
  <c r="AX52" i="8"/>
  <c r="AX53" i="8"/>
  <c r="AX55" i="8"/>
  <c r="AX57" i="8"/>
  <c r="AX60" i="8"/>
  <c r="AX63" i="8"/>
  <c r="AX64" i="8"/>
  <c r="AX65" i="8"/>
  <c r="AX66" i="8"/>
  <c r="AX69" i="8"/>
  <c r="AX71" i="8"/>
  <c r="AX72" i="8"/>
  <c r="AX74" i="8"/>
  <c r="AX77" i="8"/>
  <c r="AX78" i="8"/>
  <c r="AX83" i="8"/>
  <c r="AX84" i="8"/>
  <c r="AX85" i="8"/>
  <c r="AX86" i="8"/>
  <c r="AX89" i="8"/>
  <c r="AX91" i="8"/>
  <c r="AX92" i="8"/>
  <c r="AX96" i="8"/>
  <c r="AX97" i="8"/>
  <c r="AX98" i="8"/>
  <c r="AX99" i="8"/>
  <c r="AX103" i="8"/>
  <c r="AX112" i="8"/>
  <c r="AX116" i="8"/>
  <c r="AX120" i="8"/>
  <c r="AX7" i="5"/>
  <c r="F5" i="6"/>
  <c r="AY5" i="8"/>
  <c r="AY7" i="8"/>
  <c r="AY10" i="8"/>
  <c r="AY11" i="8"/>
  <c r="AY12" i="8"/>
  <c r="AY13" i="8"/>
  <c r="AY14" i="8"/>
  <c r="AY15" i="8"/>
  <c r="AY16" i="8"/>
  <c r="AY17" i="8"/>
  <c r="AY18" i="8"/>
  <c r="AY19" i="8"/>
  <c r="AY20" i="8"/>
  <c r="AY21" i="8"/>
  <c r="AY22" i="8"/>
  <c r="AY23" i="8"/>
  <c r="AY24" i="8"/>
  <c r="AY25" i="8"/>
  <c r="AY26" i="8"/>
  <c r="AY27" i="8"/>
  <c r="AY36" i="8"/>
  <c r="AY42" i="8"/>
  <c r="AY45" i="8"/>
  <c r="AY48" i="8"/>
  <c r="AY49" i="8"/>
  <c r="AY50" i="8"/>
  <c r="AY51" i="8"/>
  <c r="AY52" i="8"/>
  <c r="AY55" i="8"/>
  <c r="AY57" i="8"/>
  <c r="AY60" i="8"/>
  <c r="AY63" i="8"/>
  <c r="AY64" i="8"/>
  <c r="AY65" i="8"/>
  <c r="AY66" i="8"/>
  <c r="AY69" i="8"/>
  <c r="AY71" i="8"/>
  <c r="AY72" i="8"/>
  <c r="AY74" i="8"/>
  <c r="AY77" i="8"/>
  <c r="AY78" i="8"/>
  <c r="AY83" i="8"/>
  <c r="AY84" i="8"/>
  <c r="AY85" i="8"/>
  <c r="AY86" i="8"/>
  <c r="AY87" i="8"/>
  <c r="AY89" i="8"/>
  <c r="AY91" i="8"/>
  <c r="AY92" i="8"/>
  <c r="AY96" i="8"/>
  <c r="AY97" i="8"/>
  <c r="AY98" i="8"/>
  <c r="AY99" i="8"/>
  <c r="AY103" i="8"/>
  <c r="AY112" i="8"/>
  <c r="AY116" i="8"/>
  <c r="AY120" i="8"/>
  <c r="AY7" i="5"/>
  <c r="AZ5" i="8"/>
  <c r="AZ7" i="8"/>
  <c r="AZ10" i="8"/>
  <c r="AZ11" i="8"/>
  <c r="AZ12" i="8"/>
  <c r="AZ13" i="8"/>
  <c r="AZ14" i="8"/>
  <c r="AZ15" i="8"/>
  <c r="AZ16" i="8"/>
  <c r="AZ17" i="8"/>
  <c r="AZ18" i="8"/>
  <c r="AZ19" i="8"/>
  <c r="AZ20" i="8"/>
  <c r="AZ21" i="8"/>
  <c r="AZ22" i="8"/>
  <c r="AZ23" i="8"/>
  <c r="AZ24" i="8"/>
  <c r="AZ25" i="8"/>
  <c r="AZ26" i="8"/>
  <c r="AZ27" i="8"/>
  <c r="AZ28" i="8"/>
  <c r="AZ36" i="8"/>
  <c r="AZ42" i="8"/>
  <c r="AZ45" i="8"/>
  <c r="AZ48" i="8"/>
  <c r="AZ49" i="8"/>
  <c r="AZ50" i="8"/>
  <c r="AZ51" i="8"/>
  <c r="AZ52" i="8"/>
  <c r="AZ53" i="8"/>
  <c r="AZ55" i="8"/>
  <c r="AZ57" i="8"/>
  <c r="AZ60" i="8"/>
  <c r="AZ63" i="8"/>
  <c r="AZ64" i="8"/>
  <c r="AZ65" i="8"/>
  <c r="AZ66" i="8"/>
  <c r="AZ67" i="8"/>
  <c r="AZ69" i="8"/>
  <c r="AZ71" i="8"/>
  <c r="AZ72" i="8"/>
  <c r="AZ74" i="8"/>
  <c r="AZ77" i="8"/>
  <c r="AZ78" i="8"/>
  <c r="AZ83" i="8"/>
  <c r="AZ84" i="8"/>
  <c r="AZ85" i="8"/>
  <c r="AZ86" i="8"/>
  <c r="AZ87" i="8"/>
  <c r="AZ89" i="8"/>
  <c r="AZ91" i="8"/>
  <c r="AZ92" i="8"/>
  <c r="AZ96" i="8"/>
  <c r="AZ97" i="8"/>
  <c r="AZ98" i="8"/>
  <c r="AZ99" i="8"/>
  <c r="AZ103" i="8"/>
  <c r="AZ112" i="8"/>
  <c r="AZ116" i="8"/>
  <c r="AZ120" i="8"/>
  <c r="AZ7" i="5"/>
  <c r="BA5" i="8"/>
  <c r="BA7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2" i="8"/>
  <c r="BA23" i="8"/>
  <c r="BA24" i="8"/>
  <c r="BA25" i="8"/>
  <c r="BA26" i="8"/>
  <c r="BA27" i="8"/>
  <c r="BA36" i="8"/>
  <c r="BA42" i="8"/>
  <c r="BA45" i="8"/>
  <c r="BA48" i="8"/>
  <c r="BA49" i="8"/>
  <c r="BA50" i="8"/>
  <c r="BA51" i="8"/>
  <c r="BA52" i="8"/>
  <c r="BA53" i="8"/>
  <c r="BA55" i="8"/>
  <c r="BA57" i="8"/>
  <c r="BA60" i="8"/>
  <c r="BA63" i="8"/>
  <c r="BA64" i="8"/>
  <c r="BA65" i="8"/>
  <c r="BA66" i="8"/>
  <c r="BA67" i="8"/>
  <c r="BA69" i="8"/>
  <c r="BA71" i="8"/>
  <c r="BA72" i="8"/>
  <c r="BA74" i="8"/>
  <c r="BA77" i="8"/>
  <c r="BA78" i="8"/>
  <c r="BA83" i="8"/>
  <c r="BA84" i="8"/>
  <c r="BA85" i="8"/>
  <c r="BA86" i="8"/>
  <c r="BA87" i="8"/>
  <c r="BA89" i="8"/>
  <c r="BA91" i="8"/>
  <c r="BA92" i="8"/>
  <c r="BA96" i="8"/>
  <c r="BA97" i="8"/>
  <c r="BA98" i="8"/>
  <c r="BA99" i="8"/>
  <c r="BA103" i="8"/>
  <c r="BA112" i="8"/>
  <c r="BA116" i="8"/>
  <c r="BA120" i="8"/>
  <c r="BA7" i="5"/>
  <c r="BB5" i="8"/>
  <c r="BB7" i="8"/>
  <c r="BB10" i="8"/>
  <c r="BB11" i="8"/>
  <c r="BB12" i="8"/>
  <c r="BB13" i="8"/>
  <c r="BB14" i="8"/>
  <c r="BB15" i="8"/>
  <c r="BB16" i="8"/>
  <c r="BB17" i="8"/>
  <c r="BB18" i="8"/>
  <c r="BB19" i="8"/>
  <c r="BB20" i="8"/>
  <c r="BB21" i="8"/>
  <c r="BB22" i="8"/>
  <c r="BB23" i="8"/>
  <c r="BB24" i="8"/>
  <c r="BB25" i="8"/>
  <c r="BB26" i="8"/>
  <c r="BB27" i="8"/>
  <c r="BB36" i="8"/>
  <c r="BB42" i="8"/>
  <c r="BB45" i="8"/>
  <c r="BB48" i="8"/>
  <c r="BB49" i="8"/>
  <c r="BB50" i="8"/>
  <c r="BB51" i="8"/>
  <c r="BB52" i="8"/>
  <c r="BB53" i="8"/>
  <c r="BB55" i="8"/>
  <c r="BB57" i="8"/>
  <c r="BB60" i="8"/>
  <c r="BB63" i="8"/>
  <c r="BB64" i="8"/>
  <c r="BB65" i="8"/>
  <c r="BB66" i="8"/>
  <c r="BB67" i="8"/>
  <c r="BB69" i="8"/>
  <c r="BB71" i="8"/>
  <c r="BB72" i="8"/>
  <c r="BB74" i="8"/>
  <c r="BB77" i="8"/>
  <c r="BB78" i="8"/>
  <c r="BB83" i="8"/>
  <c r="BB84" i="8"/>
  <c r="BB85" i="8"/>
  <c r="BB86" i="8"/>
  <c r="BB87" i="8"/>
  <c r="BB89" i="8"/>
  <c r="BB91" i="8"/>
  <c r="BB92" i="8"/>
  <c r="BB96" i="8"/>
  <c r="BB97" i="8"/>
  <c r="BB98" i="8"/>
  <c r="BB99" i="8"/>
  <c r="BB103" i="8"/>
  <c r="BB112" i="8"/>
  <c r="BB116" i="8"/>
  <c r="BB120" i="8"/>
  <c r="BB7" i="5"/>
  <c r="BC5" i="8"/>
  <c r="BC7" i="8"/>
  <c r="BC10" i="8"/>
  <c r="BC11" i="8"/>
  <c r="BC12" i="8"/>
  <c r="BC13" i="8"/>
  <c r="BC14" i="8"/>
  <c r="BC15" i="8"/>
  <c r="BC16" i="8"/>
  <c r="BC17" i="8"/>
  <c r="BC18" i="8"/>
  <c r="BC19" i="8"/>
  <c r="BC20" i="8"/>
  <c r="BC21" i="8"/>
  <c r="BC22" i="8"/>
  <c r="BC23" i="8"/>
  <c r="BC24" i="8"/>
  <c r="BC25" i="8"/>
  <c r="BC26" i="8"/>
  <c r="BC27" i="8"/>
  <c r="BC36" i="8"/>
  <c r="BC42" i="8"/>
  <c r="BC45" i="8"/>
  <c r="BC48" i="8"/>
  <c r="BC49" i="8"/>
  <c r="BC50" i="8"/>
  <c r="BC51" i="8"/>
  <c r="BC52" i="8"/>
  <c r="BC53" i="8"/>
  <c r="BC55" i="8"/>
  <c r="BC57" i="8"/>
  <c r="BC60" i="8"/>
  <c r="BC63" i="8"/>
  <c r="BC64" i="8"/>
  <c r="BC65" i="8"/>
  <c r="BC66" i="8"/>
  <c r="BC67" i="8"/>
  <c r="BC69" i="8"/>
  <c r="BC71" i="8"/>
  <c r="BC72" i="8"/>
  <c r="BC74" i="8"/>
  <c r="BC77" i="8"/>
  <c r="BC78" i="8"/>
  <c r="BC83" i="8"/>
  <c r="BC84" i="8"/>
  <c r="BC85" i="8"/>
  <c r="BC86" i="8"/>
  <c r="BC87" i="8"/>
  <c r="BC89" i="8"/>
  <c r="BC91" i="8"/>
  <c r="BC92" i="8"/>
  <c r="BC96" i="8"/>
  <c r="BC97" i="8"/>
  <c r="BC98" i="8"/>
  <c r="BC99" i="8"/>
  <c r="BC103" i="8"/>
  <c r="BC112" i="8"/>
  <c r="BC116" i="8"/>
  <c r="BC120" i="8"/>
  <c r="BC7" i="5"/>
  <c r="BD5" i="8"/>
  <c r="BD7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36" i="8"/>
  <c r="BD42" i="8"/>
  <c r="BD45" i="8"/>
  <c r="BD48" i="8"/>
  <c r="BD49" i="8"/>
  <c r="BD50" i="8"/>
  <c r="BD51" i="8"/>
  <c r="BD52" i="8"/>
  <c r="BD53" i="8"/>
  <c r="BD55" i="8"/>
  <c r="BD57" i="8"/>
  <c r="BD60" i="8"/>
  <c r="BD63" i="8"/>
  <c r="BD64" i="8"/>
  <c r="BD65" i="8"/>
  <c r="BD66" i="8"/>
  <c r="BD67" i="8"/>
  <c r="BD69" i="8"/>
  <c r="BD71" i="8"/>
  <c r="BD72" i="8"/>
  <c r="BD74" i="8"/>
  <c r="BD77" i="8"/>
  <c r="BD78" i="8"/>
  <c r="BD83" i="8"/>
  <c r="BD84" i="8"/>
  <c r="BD85" i="8"/>
  <c r="BD86" i="8"/>
  <c r="BD87" i="8"/>
  <c r="BD89" i="8"/>
  <c r="BD91" i="8"/>
  <c r="BD92" i="8"/>
  <c r="BD96" i="8"/>
  <c r="BD97" i="8"/>
  <c r="BD98" i="8"/>
  <c r="BD99" i="8"/>
  <c r="BD103" i="8"/>
  <c r="BD112" i="8"/>
  <c r="BD116" i="8"/>
  <c r="BD120" i="8"/>
  <c r="BD7" i="5"/>
  <c r="BE5" i="8"/>
  <c r="BE7" i="8"/>
  <c r="BE10" i="8"/>
  <c r="BE11" i="8"/>
  <c r="BE12" i="8"/>
  <c r="BE13" i="8"/>
  <c r="BE14" i="8"/>
  <c r="BE15" i="8"/>
  <c r="BE16" i="8"/>
  <c r="BE17" i="8"/>
  <c r="BE18" i="8"/>
  <c r="BE19" i="8"/>
  <c r="BE20" i="8"/>
  <c r="BE21" i="8"/>
  <c r="BE22" i="8"/>
  <c r="BE23" i="8"/>
  <c r="BE24" i="8"/>
  <c r="BE25" i="8"/>
  <c r="BE26" i="8"/>
  <c r="BE27" i="8"/>
  <c r="BE36" i="8"/>
  <c r="BE42" i="8"/>
  <c r="BE45" i="8"/>
  <c r="BE48" i="8"/>
  <c r="BE49" i="8"/>
  <c r="BE50" i="8"/>
  <c r="BE51" i="8"/>
  <c r="BE52" i="8"/>
  <c r="BE53" i="8"/>
  <c r="BE55" i="8"/>
  <c r="BE57" i="8"/>
  <c r="BE60" i="8"/>
  <c r="BE63" i="8"/>
  <c r="BE64" i="8"/>
  <c r="BE65" i="8"/>
  <c r="BE66" i="8"/>
  <c r="BE67" i="8"/>
  <c r="BE69" i="8"/>
  <c r="BE71" i="8"/>
  <c r="BE72" i="8"/>
  <c r="BE74" i="8"/>
  <c r="BE77" i="8"/>
  <c r="BE78" i="8"/>
  <c r="BE83" i="8"/>
  <c r="BE84" i="8"/>
  <c r="BE85" i="8"/>
  <c r="BE86" i="8"/>
  <c r="BE87" i="8"/>
  <c r="BE89" i="8"/>
  <c r="BE91" i="8"/>
  <c r="BE92" i="8"/>
  <c r="BE96" i="8"/>
  <c r="BE97" i="8"/>
  <c r="BE98" i="8"/>
  <c r="BE99" i="8"/>
  <c r="BE103" i="8"/>
  <c r="BE112" i="8"/>
  <c r="BE116" i="8"/>
  <c r="BE120" i="8"/>
  <c r="BE7" i="5"/>
  <c r="BF5" i="8"/>
  <c r="BF7" i="8"/>
  <c r="BF10" i="8"/>
  <c r="BF11" i="8"/>
  <c r="BF12" i="8"/>
  <c r="BF13" i="8"/>
  <c r="BF14" i="8"/>
  <c r="BF15" i="8"/>
  <c r="BF16" i="8"/>
  <c r="BF17" i="8"/>
  <c r="BF18" i="8"/>
  <c r="BF19" i="8"/>
  <c r="BF20" i="8"/>
  <c r="BF21" i="8"/>
  <c r="BF22" i="8"/>
  <c r="BF23" i="8"/>
  <c r="BF24" i="8"/>
  <c r="BF25" i="8"/>
  <c r="BF26" i="8"/>
  <c r="BF27" i="8"/>
  <c r="BF36" i="8"/>
  <c r="BF42" i="8"/>
  <c r="BF45" i="8"/>
  <c r="BF48" i="8"/>
  <c r="BF49" i="8"/>
  <c r="BF50" i="8"/>
  <c r="BF51" i="8"/>
  <c r="BF52" i="8"/>
  <c r="BF53" i="8"/>
  <c r="BF55" i="8"/>
  <c r="BF57" i="8"/>
  <c r="BF60" i="8"/>
  <c r="BF63" i="8"/>
  <c r="BF64" i="8"/>
  <c r="BF65" i="8"/>
  <c r="BF66" i="8"/>
  <c r="BF67" i="8"/>
  <c r="BF69" i="8"/>
  <c r="BF71" i="8"/>
  <c r="BF72" i="8"/>
  <c r="BF74" i="8"/>
  <c r="BF77" i="8"/>
  <c r="BF78" i="8"/>
  <c r="BF83" i="8"/>
  <c r="BF84" i="8"/>
  <c r="BF85" i="8"/>
  <c r="BF86" i="8"/>
  <c r="BF87" i="8"/>
  <c r="BF89" i="8"/>
  <c r="BF91" i="8"/>
  <c r="BF92" i="8"/>
  <c r="BF96" i="8"/>
  <c r="BF97" i="8"/>
  <c r="BF98" i="8"/>
  <c r="BF99" i="8"/>
  <c r="BF103" i="8"/>
  <c r="BF112" i="8"/>
  <c r="BF116" i="8"/>
  <c r="BF120" i="8"/>
  <c r="BF7" i="5"/>
  <c r="BG5" i="8"/>
  <c r="BG7" i="8"/>
  <c r="BG10" i="8"/>
  <c r="BG11" i="8"/>
  <c r="BG12" i="8"/>
  <c r="BG13" i="8"/>
  <c r="BG14" i="8"/>
  <c r="BG15" i="8"/>
  <c r="BG16" i="8"/>
  <c r="BG17" i="8"/>
  <c r="BG18" i="8"/>
  <c r="BG19" i="8"/>
  <c r="BG20" i="8"/>
  <c r="BG21" i="8"/>
  <c r="BG22" i="8"/>
  <c r="BG23" i="8"/>
  <c r="BG24" i="8"/>
  <c r="BG25" i="8"/>
  <c r="BG26" i="8"/>
  <c r="BG27" i="8"/>
  <c r="BG36" i="8"/>
  <c r="BG42" i="8"/>
  <c r="BG45" i="8"/>
  <c r="BG48" i="8"/>
  <c r="BG49" i="8"/>
  <c r="BG50" i="8"/>
  <c r="BG51" i="8"/>
  <c r="BG52" i="8"/>
  <c r="BG53" i="8"/>
  <c r="BG55" i="8"/>
  <c r="BG57" i="8"/>
  <c r="BG60" i="8"/>
  <c r="BG63" i="8"/>
  <c r="BG64" i="8"/>
  <c r="BG65" i="8"/>
  <c r="BG66" i="8"/>
  <c r="BG67" i="8"/>
  <c r="BG69" i="8"/>
  <c r="BG71" i="8"/>
  <c r="BG72" i="8"/>
  <c r="BG74" i="8"/>
  <c r="BG77" i="8"/>
  <c r="BG78" i="8"/>
  <c r="BG83" i="8"/>
  <c r="BG84" i="8"/>
  <c r="BG85" i="8"/>
  <c r="BG86" i="8"/>
  <c r="BG87" i="8"/>
  <c r="BG89" i="8"/>
  <c r="BG91" i="8"/>
  <c r="BG92" i="8"/>
  <c r="BG96" i="8"/>
  <c r="BG97" i="8"/>
  <c r="BG98" i="8"/>
  <c r="BG99" i="8"/>
  <c r="BG103" i="8"/>
  <c r="BG112" i="8"/>
  <c r="BG116" i="8"/>
  <c r="BG120" i="8"/>
  <c r="BG7" i="5"/>
  <c r="BH5" i="8"/>
  <c r="BH7" i="8"/>
  <c r="BH10" i="8"/>
  <c r="BH11" i="8"/>
  <c r="BH12" i="8"/>
  <c r="BH13" i="8"/>
  <c r="BH14" i="8"/>
  <c r="BH15" i="8"/>
  <c r="BH16" i="8"/>
  <c r="BH17" i="8"/>
  <c r="BH18" i="8"/>
  <c r="BH19" i="8"/>
  <c r="BH20" i="8"/>
  <c r="BH21" i="8"/>
  <c r="BH22" i="8"/>
  <c r="BH23" i="8"/>
  <c r="BH24" i="8"/>
  <c r="BH25" i="8"/>
  <c r="BH26" i="8"/>
  <c r="BH27" i="8"/>
  <c r="BH36" i="8"/>
  <c r="BH42" i="8"/>
  <c r="BH45" i="8"/>
  <c r="BH48" i="8"/>
  <c r="BH49" i="8"/>
  <c r="BH50" i="8"/>
  <c r="BH51" i="8"/>
  <c r="BH52" i="8"/>
  <c r="BH53" i="8"/>
  <c r="BH55" i="8"/>
  <c r="BH57" i="8"/>
  <c r="BH60" i="8"/>
  <c r="BH63" i="8"/>
  <c r="BH64" i="8"/>
  <c r="BH65" i="8"/>
  <c r="BH66" i="8"/>
  <c r="BH67" i="8"/>
  <c r="BH69" i="8"/>
  <c r="BH71" i="8"/>
  <c r="BH72" i="8"/>
  <c r="BH74" i="8"/>
  <c r="BH77" i="8"/>
  <c r="BH78" i="8"/>
  <c r="BH83" i="8"/>
  <c r="BH84" i="8"/>
  <c r="BH85" i="8"/>
  <c r="BH86" i="8"/>
  <c r="BH87" i="8"/>
  <c r="BH89" i="8"/>
  <c r="BH91" i="8"/>
  <c r="BH92" i="8"/>
  <c r="BH96" i="8"/>
  <c r="BH97" i="8"/>
  <c r="BH98" i="8"/>
  <c r="BH99" i="8"/>
  <c r="BH103" i="8"/>
  <c r="BH112" i="8"/>
  <c r="BH116" i="8"/>
  <c r="BH120" i="8"/>
  <c r="BH7" i="5"/>
  <c r="BI5" i="8"/>
  <c r="BI7" i="8"/>
  <c r="BI10" i="8"/>
  <c r="BI11" i="8"/>
  <c r="BI12" i="8"/>
  <c r="BI13" i="8"/>
  <c r="BI14" i="8"/>
  <c r="BI15" i="8"/>
  <c r="BI16" i="8"/>
  <c r="BI17" i="8"/>
  <c r="BI18" i="8"/>
  <c r="BI19" i="8"/>
  <c r="BI20" i="8"/>
  <c r="BI21" i="8"/>
  <c r="BI22" i="8"/>
  <c r="BI23" i="8"/>
  <c r="BI24" i="8"/>
  <c r="BI25" i="8"/>
  <c r="BI26" i="8"/>
  <c r="BI27" i="8"/>
  <c r="BI36" i="8"/>
  <c r="BI42" i="8"/>
  <c r="BI45" i="8"/>
  <c r="BI48" i="8"/>
  <c r="BI49" i="8"/>
  <c r="BI50" i="8"/>
  <c r="BI51" i="8"/>
  <c r="BI52" i="8"/>
  <c r="BI53" i="8"/>
  <c r="BI55" i="8"/>
  <c r="BI57" i="8"/>
  <c r="BI60" i="8"/>
  <c r="BI63" i="8"/>
  <c r="BI64" i="8"/>
  <c r="BI65" i="8"/>
  <c r="BI66" i="8"/>
  <c r="BI67" i="8"/>
  <c r="BI69" i="8"/>
  <c r="BI71" i="8"/>
  <c r="BI72" i="8"/>
  <c r="BI74" i="8"/>
  <c r="BI77" i="8"/>
  <c r="BI78" i="8"/>
  <c r="BI83" i="8"/>
  <c r="BI84" i="8"/>
  <c r="BI85" i="8"/>
  <c r="BI86" i="8"/>
  <c r="BI87" i="8"/>
  <c r="BI89" i="8"/>
  <c r="BI91" i="8"/>
  <c r="BI92" i="8"/>
  <c r="BI96" i="8"/>
  <c r="BI97" i="8"/>
  <c r="BI98" i="8"/>
  <c r="BI99" i="8"/>
  <c r="BI103" i="8"/>
  <c r="BI112" i="8"/>
  <c r="BI116" i="8"/>
  <c r="BI120" i="8"/>
  <c r="BI7" i="5"/>
  <c r="BJ5" i="8"/>
  <c r="BJ7" i="8"/>
  <c r="BJ10" i="8"/>
  <c r="BJ11" i="8"/>
  <c r="BJ12" i="8"/>
  <c r="BJ13" i="8"/>
  <c r="BJ14" i="8"/>
  <c r="BJ15" i="8"/>
  <c r="BJ16" i="8"/>
  <c r="BJ17" i="8"/>
  <c r="BJ18" i="8"/>
  <c r="BJ19" i="8"/>
  <c r="BJ20" i="8"/>
  <c r="BJ21" i="8"/>
  <c r="BJ22" i="8"/>
  <c r="BJ23" i="8"/>
  <c r="BJ24" i="8"/>
  <c r="BJ25" i="8"/>
  <c r="BJ26" i="8"/>
  <c r="BJ27" i="8"/>
  <c r="BJ36" i="8"/>
  <c r="BJ42" i="8"/>
  <c r="BJ45" i="8"/>
  <c r="BJ48" i="8"/>
  <c r="BJ49" i="8"/>
  <c r="BJ50" i="8"/>
  <c r="BJ51" i="8"/>
  <c r="BJ52" i="8"/>
  <c r="BJ53" i="8"/>
  <c r="BJ55" i="8"/>
  <c r="BJ57" i="8"/>
  <c r="BJ60" i="8"/>
  <c r="BJ63" i="8"/>
  <c r="BJ64" i="8"/>
  <c r="BJ65" i="8"/>
  <c r="BJ66" i="8"/>
  <c r="BJ67" i="8"/>
  <c r="BJ69" i="8"/>
  <c r="BJ71" i="8"/>
  <c r="BJ72" i="8"/>
  <c r="BJ74" i="8"/>
  <c r="BJ77" i="8"/>
  <c r="BJ78" i="8"/>
  <c r="BJ83" i="8"/>
  <c r="BJ84" i="8"/>
  <c r="BJ85" i="8"/>
  <c r="BJ86" i="8"/>
  <c r="BJ87" i="8"/>
  <c r="BJ89" i="8"/>
  <c r="BJ91" i="8"/>
  <c r="BJ92" i="8"/>
  <c r="BJ96" i="8"/>
  <c r="BJ97" i="8"/>
  <c r="BJ98" i="8"/>
  <c r="BJ99" i="8"/>
  <c r="BJ103" i="8"/>
  <c r="BJ112" i="8"/>
  <c r="BJ116" i="8"/>
  <c r="BJ120" i="8"/>
  <c r="BJ7" i="5"/>
  <c r="G5" i="6"/>
  <c r="O12" i="5"/>
  <c r="P12" i="5"/>
  <c r="Q12" i="5"/>
  <c r="R12" i="5"/>
  <c r="S12" i="5"/>
  <c r="T12" i="5"/>
  <c r="U12" i="5"/>
  <c r="V12" i="5"/>
  <c r="W12" i="5"/>
  <c r="X12" i="5"/>
  <c r="Y12" i="5"/>
  <c r="Z12" i="5"/>
  <c r="D10" i="6"/>
  <c r="D15" i="6"/>
  <c r="C36" i="8"/>
  <c r="C42" i="8"/>
  <c r="C55" i="8"/>
  <c r="C57" i="8"/>
  <c r="C69" i="8"/>
  <c r="C74" i="8"/>
  <c r="C89" i="8"/>
  <c r="C99" i="8"/>
  <c r="C103" i="8"/>
  <c r="C112" i="8"/>
  <c r="C116" i="8"/>
  <c r="C120" i="8"/>
  <c r="C7" i="5"/>
  <c r="D36" i="8"/>
  <c r="D42" i="8"/>
  <c r="D55" i="8"/>
  <c r="D57" i="8"/>
  <c r="D60" i="8"/>
  <c r="D69" i="8"/>
  <c r="D74" i="8"/>
  <c r="D89" i="8"/>
  <c r="D99" i="8"/>
  <c r="D103" i="8"/>
  <c r="D112" i="8"/>
  <c r="D116" i="8"/>
  <c r="D120" i="8"/>
  <c r="D7" i="5"/>
  <c r="E36" i="8"/>
  <c r="E42" i="8"/>
  <c r="E55" i="8"/>
  <c r="E57" i="8"/>
  <c r="E60" i="8"/>
  <c r="E69" i="8"/>
  <c r="E74" i="8"/>
  <c r="E89" i="8"/>
  <c r="E99" i="8"/>
  <c r="E103" i="8"/>
  <c r="E112" i="8"/>
  <c r="E116" i="8"/>
  <c r="E120" i="8"/>
  <c r="E7" i="5"/>
  <c r="F5" i="8"/>
  <c r="F10" i="8"/>
  <c r="F11" i="8"/>
  <c r="F12" i="8"/>
  <c r="F13" i="8"/>
  <c r="F14" i="8"/>
  <c r="F15" i="8"/>
  <c r="F36" i="8"/>
  <c r="F42" i="8"/>
  <c r="F48" i="8"/>
  <c r="F55" i="8"/>
  <c r="F57" i="8"/>
  <c r="F69" i="8"/>
  <c r="F71" i="8"/>
  <c r="F72" i="8"/>
  <c r="F74" i="8"/>
  <c r="F89" i="8"/>
  <c r="F96" i="8"/>
  <c r="F97" i="8"/>
  <c r="F98" i="8"/>
  <c r="F99" i="8"/>
  <c r="F103" i="8"/>
  <c r="F112" i="8"/>
  <c r="F116" i="8"/>
  <c r="F120" i="8"/>
  <c r="F7" i="5"/>
  <c r="G5" i="8"/>
  <c r="G10" i="8"/>
  <c r="G11" i="8"/>
  <c r="G12" i="8"/>
  <c r="G13" i="8"/>
  <c r="G14" i="8"/>
  <c r="G15" i="8"/>
  <c r="G36" i="8"/>
  <c r="G42" i="8"/>
  <c r="G55" i="8"/>
  <c r="G57" i="8"/>
  <c r="G69" i="8"/>
  <c r="G71" i="8"/>
  <c r="G72" i="8"/>
  <c r="G74" i="8"/>
  <c r="G89" i="8"/>
  <c r="G96" i="8"/>
  <c r="G97" i="8"/>
  <c r="G98" i="8"/>
  <c r="G99" i="8"/>
  <c r="G103" i="8"/>
  <c r="G112" i="8"/>
  <c r="G116" i="8"/>
  <c r="G120" i="8"/>
  <c r="G7" i="5"/>
  <c r="H5" i="8"/>
  <c r="H10" i="8"/>
  <c r="H11" i="8"/>
  <c r="H12" i="8"/>
  <c r="H13" i="8"/>
  <c r="H14" i="8"/>
  <c r="H15" i="8"/>
  <c r="H36" i="8"/>
  <c r="H42" i="8"/>
  <c r="H55" i="8"/>
  <c r="H57" i="8"/>
  <c r="H69" i="8"/>
  <c r="H71" i="8"/>
  <c r="H72" i="8"/>
  <c r="H74" i="8"/>
  <c r="H89" i="8"/>
  <c r="H96" i="8"/>
  <c r="H97" i="8"/>
  <c r="H98" i="8"/>
  <c r="H99" i="8"/>
  <c r="H103" i="8"/>
  <c r="H112" i="8"/>
  <c r="H116" i="8"/>
  <c r="H120" i="8"/>
  <c r="H7" i="5"/>
  <c r="I5" i="8"/>
  <c r="I10" i="8"/>
  <c r="I11" i="8"/>
  <c r="I12" i="8"/>
  <c r="I13" i="8"/>
  <c r="I14" i="8"/>
  <c r="I15" i="8"/>
  <c r="I16" i="8"/>
  <c r="I17" i="8"/>
  <c r="I18" i="8"/>
  <c r="I36" i="8"/>
  <c r="I42" i="8"/>
  <c r="I55" i="8"/>
  <c r="I57" i="8"/>
  <c r="I69" i="8"/>
  <c r="I71" i="8"/>
  <c r="I72" i="8"/>
  <c r="I74" i="8"/>
  <c r="I89" i="8"/>
  <c r="I96" i="8"/>
  <c r="I97" i="8"/>
  <c r="I98" i="8"/>
  <c r="I99" i="8"/>
  <c r="I103" i="8"/>
  <c r="I112" i="8"/>
  <c r="I116" i="8"/>
  <c r="I120" i="8"/>
  <c r="I7" i="5"/>
  <c r="J5" i="8"/>
  <c r="J10" i="8"/>
  <c r="J11" i="8"/>
  <c r="J12" i="8"/>
  <c r="J13" i="8"/>
  <c r="J14" i="8"/>
  <c r="J15" i="8"/>
  <c r="J16" i="8"/>
  <c r="J17" i="8"/>
  <c r="J18" i="8"/>
  <c r="J36" i="8"/>
  <c r="J42" i="8"/>
  <c r="J55" i="8"/>
  <c r="J57" i="8"/>
  <c r="J69" i="8"/>
  <c r="J71" i="8"/>
  <c r="J72" i="8"/>
  <c r="J74" i="8"/>
  <c r="J89" i="8"/>
  <c r="J96" i="8"/>
  <c r="J97" i="8"/>
  <c r="J98" i="8"/>
  <c r="J99" i="8"/>
  <c r="J103" i="8"/>
  <c r="J112" i="8"/>
  <c r="J116" i="8"/>
  <c r="J120" i="8"/>
  <c r="J7" i="5"/>
  <c r="K5" i="8"/>
  <c r="K10" i="8"/>
  <c r="K11" i="8"/>
  <c r="K12" i="8"/>
  <c r="K13" i="8"/>
  <c r="K14" i="8"/>
  <c r="K15" i="8"/>
  <c r="K16" i="8"/>
  <c r="K17" i="8"/>
  <c r="K18" i="8"/>
  <c r="K36" i="8"/>
  <c r="K42" i="8"/>
  <c r="K55" i="8"/>
  <c r="K57" i="8"/>
  <c r="K69" i="8"/>
  <c r="K71" i="8"/>
  <c r="K72" i="8"/>
  <c r="K74" i="8"/>
  <c r="K89" i="8"/>
  <c r="K96" i="8"/>
  <c r="K97" i="8"/>
  <c r="K98" i="8"/>
  <c r="K99" i="8"/>
  <c r="K103" i="8"/>
  <c r="K112" i="8"/>
  <c r="K116" i="8"/>
  <c r="K120" i="8"/>
  <c r="K7" i="5"/>
  <c r="L5" i="8"/>
  <c r="L10" i="8"/>
  <c r="L11" i="8"/>
  <c r="L12" i="8"/>
  <c r="L13" i="8"/>
  <c r="L14" i="8"/>
  <c r="L15" i="8"/>
  <c r="L16" i="8"/>
  <c r="L17" i="8"/>
  <c r="L18" i="8"/>
  <c r="L36" i="8"/>
  <c r="L42" i="8"/>
  <c r="L55" i="8"/>
  <c r="L57" i="8"/>
  <c r="L69" i="8"/>
  <c r="L71" i="8"/>
  <c r="L72" i="8"/>
  <c r="L74" i="8"/>
  <c r="L89" i="8"/>
  <c r="L96" i="8"/>
  <c r="L97" i="8"/>
  <c r="L98" i="8"/>
  <c r="L99" i="8"/>
  <c r="L103" i="8"/>
  <c r="L112" i="8"/>
  <c r="L116" i="8"/>
  <c r="L120" i="8"/>
  <c r="L7" i="5"/>
  <c r="M5" i="8"/>
  <c r="M10" i="8"/>
  <c r="M11" i="8"/>
  <c r="M12" i="8"/>
  <c r="M13" i="8"/>
  <c r="M14" i="8"/>
  <c r="M15" i="8"/>
  <c r="M16" i="8"/>
  <c r="M17" i="8"/>
  <c r="M18" i="8"/>
  <c r="M36" i="8"/>
  <c r="M42" i="8"/>
  <c r="M55" i="8"/>
  <c r="M57" i="8"/>
  <c r="M69" i="8"/>
  <c r="M71" i="8"/>
  <c r="M72" i="8"/>
  <c r="M74" i="8"/>
  <c r="M89" i="8"/>
  <c r="M96" i="8"/>
  <c r="M97" i="8"/>
  <c r="M98" i="8"/>
  <c r="M99" i="8"/>
  <c r="M103" i="8"/>
  <c r="M112" i="8"/>
  <c r="M116" i="8"/>
  <c r="M120" i="8"/>
  <c r="M7" i="5"/>
  <c r="N36" i="8"/>
  <c r="N42" i="8"/>
  <c r="N55" i="8"/>
  <c r="N57" i="8"/>
  <c r="N69" i="8"/>
  <c r="N74" i="8"/>
  <c r="N89" i="8"/>
  <c r="N99" i="8"/>
  <c r="N103" i="8"/>
  <c r="N112" i="8"/>
  <c r="N116" i="8"/>
  <c r="N120" i="8"/>
  <c r="N7" i="5"/>
  <c r="C5" i="6"/>
  <c r="C3" i="6"/>
  <c r="O36" i="8"/>
  <c r="O42" i="8"/>
  <c r="O55" i="8"/>
  <c r="O57" i="8"/>
  <c r="O69" i="8"/>
  <c r="O74" i="8"/>
  <c r="O89" i="8"/>
  <c r="O99" i="8"/>
  <c r="O103" i="8"/>
  <c r="O112" i="8"/>
  <c r="O116" i="8"/>
  <c r="O120" i="8"/>
  <c r="O7" i="5"/>
  <c r="P36" i="8"/>
  <c r="P42" i="8"/>
  <c r="P55" i="8"/>
  <c r="P57" i="8"/>
  <c r="P69" i="8"/>
  <c r="P74" i="8"/>
  <c r="P89" i="8"/>
  <c r="P99" i="8"/>
  <c r="P103" i="8"/>
  <c r="P112" i="8"/>
  <c r="P116" i="8"/>
  <c r="P120" i="8"/>
  <c r="P7" i="5"/>
  <c r="Q36" i="8"/>
  <c r="Q42" i="8"/>
  <c r="Q55" i="8"/>
  <c r="Q57" i="8"/>
  <c r="Q69" i="8"/>
  <c r="Q74" i="8"/>
  <c r="Q89" i="8"/>
  <c r="Q99" i="8"/>
  <c r="Q103" i="8"/>
  <c r="Q112" i="8"/>
  <c r="Q116" i="8"/>
  <c r="Q120" i="8"/>
  <c r="Q7" i="5"/>
  <c r="R36" i="8"/>
  <c r="R42" i="8"/>
  <c r="R55" i="8"/>
  <c r="R57" i="8"/>
  <c r="R69" i="8"/>
  <c r="R74" i="8"/>
  <c r="R89" i="8"/>
  <c r="R99" i="8"/>
  <c r="R103" i="8"/>
  <c r="R112" i="8"/>
  <c r="R116" i="8"/>
  <c r="R120" i="8"/>
  <c r="R7" i="5"/>
  <c r="S36" i="8"/>
  <c r="S42" i="8"/>
  <c r="S55" i="8"/>
  <c r="S57" i="8"/>
  <c r="S69" i="8"/>
  <c r="S74" i="8"/>
  <c r="S89" i="8"/>
  <c r="S99" i="8"/>
  <c r="S103" i="8"/>
  <c r="S112" i="8"/>
  <c r="S116" i="8"/>
  <c r="S120" i="8"/>
  <c r="S7" i="5"/>
  <c r="T36" i="8"/>
  <c r="T42" i="8"/>
  <c r="T55" i="8"/>
  <c r="T57" i="8"/>
  <c r="T69" i="8"/>
  <c r="T74" i="8"/>
  <c r="T89" i="8"/>
  <c r="T99" i="8"/>
  <c r="T103" i="8"/>
  <c r="T112" i="8"/>
  <c r="T116" i="8"/>
  <c r="T120" i="8"/>
  <c r="T7" i="5"/>
  <c r="U36" i="8"/>
  <c r="U42" i="8"/>
  <c r="U51" i="8"/>
  <c r="U55" i="8"/>
  <c r="U57" i="8"/>
  <c r="U69" i="8"/>
  <c r="U74" i="8"/>
  <c r="U89" i="8"/>
  <c r="U99" i="8"/>
  <c r="U103" i="8"/>
  <c r="U112" i="8"/>
  <c r="U116" i="8"/>
  <c r="U120" i="8"/>
  <c r="U7" i="5"/>
  <c r="V36" i="8"/>
  <c r="V42" i="8"/>
  <c r="V51" i="8"/>
  <c r="V55" i="8"/>
  <c r="V57" i="8"/>
  <c r="V69" i="8"/>
  <c r="V74" i="8"/>
  <c r="V89" i="8"/>
  <c r="V99" i="8"/>
  <c r="V103" i="8"/>
  <c r="V112" i="8"/>
  <c r="V116" i="8"/>
  <c r="V120" i="8"/>
  <c r="V7" i="5"/>
  <c r="W36" i="8"/>
  <c r="W42" i="8"/>
  <c r="W51" i="8"/>
  <c r="W55" i="8"/>
  <c r="W57" i="8"/>
  <c r="W69" i="8"/>
  <c r="W74" i="8"/>
  <c r="W89" i="8"/>
  <c r="W99" i="8"/>
  <c r="W103" i="8"/>
  <c r="W112" i="8"/>
  <c r="W116" i="8"/>
  <c r="W120" i="8"/>
  <c r="W7" i="5"/>
  <c r="X36" i="8"/>
  <c r="X42" i="8"/>
  <c r="X51" i="8"/>
  <c r="X55" i="8"/>
  <c r="X57" i="8"/>
  <c r="X69" i="8"/>
  <c r="X74" i="8"/>
  <c r="X89" i="8"/>
  <c r="X99" i="8"/>
  <c r="X103" i="8"/>
  <c r="X112" i="8"/>
  <c r="X116" i="8"/>
  <c r="X120" i="8"/>
  <c r="X7" i="5"/>
  <c r="Y36" i="8"/>
  <c r="Y42" i="8"/>
  <c r="Y51" i="8"/>
  <c r="Y55" i="8"/>
  <c r="Y57" i="8"/>
  <c r="Y69" i="8"/>
  <c r="Y74" i="8"/>
  <c r="Y89" i="8"/>
  <c r="Y99" i="8"/>
  <c r="Y103" i="8"/>
  <c r="Y112" i="8"/>
  <c r="Y116" i="8"/>
  <c r="Y120" i="8"/>
  <c r="Y7" i="5"/>
  <c r="Z36" i="8"/>
  <c r="Z42" i="8"/>
  <c r="Z51" i="8"/>
  <c r="Z55" i="8"/>
  <c r="Z57" i="8"/>
  <c r="Z69" i="8"/>
  <c r="Z74" i="8"/>
  <c r="Z89" i="8"/>
  <c r="Z99" i="8"/>
  <c r="Z103" i="8"/>
  <c r="Z112" i="8"/>
  <c r="Z116" i="8"/>
  <c r="Z120" i="8"/>
  <c r="Z7" i="5"/>
  <c r="D5" i="6"/>
  <c r="D3" i="6"/>
  <c r="AA36" i="8"/>
  <c r="AA42" i="8"/>
  <c r="AA55" i="8"/>
  <c r="AA57" i="8"/>
  <c r="AA69" i="8"/>
  <c r="AA74" i="8"/>
  <c r="AA89" i="8"/>
  <c r="AA99" i="8"/>
  <c r="AA103" i="8"/>
  <c r="AA112" i="8"/>
  <c r="AA116" i="8"/>
  <c r="AA120" i="8"/>
  <c r="AA7" i="5"/>
  <c r="AB36" i="8"/>
  <c r="AB42" i="8"/>
  <c r="AB55" i="8"/>
  <c r="AB57" i="8"/>
  <c r="AB69" i="8"/>
  <c r="AB74" i="8"/>
  <c r="AB89" i="8"/>
  <c r="AB99" i="8"/>
  <c r="AB103" i="8"/>
  <c r="AB112" i="8"/>
  <c r="AB116" i="8"/>
  <c r="AB120" i="8"/>
  <c r="AB7" i="5"/>
  <c r="AC36" i="8"/>
  <c r="AC42" i="8"/>
  <c r="AC55" i="8"/>
  <c r="AC57" i="8"/>
  <c r="AC69" i="8"/>
  <c r="AC74" i="8"/>
  <c r="AC89" i="8"/>
  <c r="AC99" i="8"/>
  <c r="AC103" i="8"/>
  <c r="AC112" i="8"/>
  <c r="AC116" i="8"/>
  <c r="AC120" i="8"/>
  <c r="AC7" i="5"/>
  <c r="AD36" i="8"/>
  <c r="AD42" i="8"/>
  <c r="AD55" i="8"/>
  <c r="AD57" i="8"/>
  <c r="AD69" i="8"/>
  <c r="AD74" i="8"/>
  <c r="AD89" i="8"/>
  <c r="AD99" i="8"/>
  <c r="AD103" i="8"/>
  <c r="AD112" i="8"/>
  <c r="AD116" i="8"/>
  <c r="AD120" i="8"/>
  <c r="AD7" i="5"/>
  <c r="AE36" i="8"/>
  <c r="AE42" i="8"/>
  <c r="AE55" i="8"/>
  <c r="AE57" i="8"/>
  <c r="AE69" i="8"/>
  <c r="AE74" i="8"/>
  <c r="AE89" i="8"/>
  <c r="AE99" i="8"/>
  <c r="AE103" i="8"/>
  <c r="AE112" i="8"/>
  <c r="AE116" i="8"/>
  <c r="AE120" i="8"/>
  <c r="AE7" i="5"/>
  <c r="AF36" i="8"/>
  <c r="AF42" i="8"/>
  <c r="AF55" i="8"/>
  <c r="AF57" i="8"/>
  <c r="AF69" i="8"/>
  <c r="AF74" i="8"/>
  <c r="AF89" i="8"/>
  <c r="AF99" i="8"/>
  <c r="AF103" i="8"/>
  <c r="AF112" i="8"/>
  <c r="AF116" i="8"/>
  <c r="AF120" i="8"/>
  <c r="AF7" i="5"/>
  <c r="AG31" i="8"/>
  <c r="AG36" i="8"/>
  <c r="AG42" i="8"/>
  <c r="AG55" i="8"/>
  <c r="AG57" i="8"/>
  <c r="AG69" i="8"/>
  <c r="AG74" i="8"/>
  <c r="AG89" i="8"/>
  <c r="AG99" i="8"/>
  <c r="AG103" i="8"/>
  <c r="AG112" i="8"/>
  <c r="AG116" i="8"/>
  <c r="AG120" i="8"/>
  <c r="AG7" i="5"/>
  <c r="AH31" i="8"/>
  <c r="AH36" i="8"/>
  <c r="AH42" i="8"/>
  <c r="AH55" i="8"/>
  <c r="AH57" i="8"/>
  <c r="AH69" i="8"/>
  <c r="AH74" i="8"/>
  <c r="AH89" i="8"/>
  <c r="AH99" i="8"/>
  <c r="AH103" i="8"/>
  <c r="AH112" i="8"/>
  <c r="AH116" i="8"/>
  <c r="AH120" i="8"/>
  <c r="AH7" i="5"/>
  <c r="AI31" i="8"/>
  <c r="AI36" i="8"/>
  <c r="AI42" i="8"/>
  <c r="AI55" i="8"/>
  <c r="AI57" i="8"/>
  <c r="AI69" i="8"/>
  <c r="AI74" i="8"/>
  <c r="AI89" i="8"/>
  <c r="AI99" i="8"/>
  <c r="AI103" i="8"/>
  <c r="AI112" i="8"/>
  <c r="AI116" i="8"/>
  <c r="AI120" i="8"/>
  <c r="AI7" i="5"/>
  <c r="AJ31" i="8"/>
  <c r="AJ36" i="8"/>
  <c r="AJ42" i="8"/>
  <c r="AJ55" i="8"/>
  <c r="AJ57" i="8"/>
  <c r="AJ69" i="8"/>
  <c r="AJ74" i="8"/>
  <c r="AJ89" i="8"/>
  <c r="AJ99" i="8"/>
  <c r="AJ103" i="8"/>
  <c r="AJ112" i="8"/>
  <c r="AJ116" i="8"/>
  <c r="AJ120" i="8"/>
  <c r="AJ7" i="5"/>
  <c r="AK31" i="8"/>
  <c r="AK36" i="8"/>
  <c r="AK42" i="8"/>
  <c r="AK55" i="8"/>
  <c r="AK57" i="8"/>
  <c r="AK69" i="8"/>
  <c r="AK74" i="8"/>
  <c r="AK89" i="8"/>
  <c r="AK99" i="8"/>
  <c r="AK103" i="8"/>
  <c r="AK112" i="8"/>
  <c r="AK116" i="8"/>
  <c r="AK120" i="8"/>
  <c r="AK7" i="5"/>
  <c r="AL31" i="8"/>
  <c r="AL36" i="8"/>
  <c r="AL42" i="8"/>
  <c r="AL55" i="8"/>
  <c r="AL57" i="8"/>
  <c r="AL69" i="8"/>
  <c r="AL74" i="8"/>
  <c r="AL89" i="8"/>
  <c r="AL99" i="8"/>
  <c r="AL103" i="8"/>
  <c r="AL112" i="8"/>
  <c r="AL116" i="8"/>
  <c r="AL120" i="8"/>
  <c r="AL7" i="5"/>
  <c r="E5" i="6"/>
  <c r="E3" i="6"/>
  <c r="J11" i="9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AI4" i="10"/>
  <c r="AJ4" i="10"/>
  <c r="AK4" i="10"/>
  <c r="AL4" i="10"/>
  <c r="AM4" i="10"/>
  <c r="L11" i="9"/>
  <c r="L13" i="9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AA5" i="10"/>
  <c r="AB5" i="10"/>
  <c r="AC5" i="10"/>
  <c r="AD5" i="10"/>
  <c r="AE5" i="10"/>
  <c r="AF5" i="10"/>
  <c r="AG5" i="10"/>
  <c r="AH5" i="10"/>
  <c r="AI5" i="10"/>
  <c r="AJ5" i="10"/>
  <c r="AK5" i="10"/>
  <c r="AL5" i="10"/>
  <c r="AM5" i="10"/>
  <c r="N11" i="9"/>
  <c r="N13" i="9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AI6" i="10"/>
  <c r="AJ6" i="10"/>
  <c r="AK6" i="10"/>
  <c r="AL6" i="10"/>
  <c r="AM6" i="10"/>
  <c r="P11" i="9"/>
  <c r="P13" i="9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AI7" i="10"/>
  <c r="AJ7" i="10"/>
  <c r="AK7" i="10"/>
  <c r="AL7" i="10"/>
  <c r="AM7" i="10"/>
  <c r="R11" i="9"/>
  <c r="R13" i="9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AI8" i="10"/>
  <c r="AJ8" i="10"/>
  <c r="AK8" i="10"/>
  <c r="AL8" i="10"/>
  <c r="AM8" i="10"/>
  <c r="T11" i="9"/>
  <c r="T13" i="9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V11" i="9"/>
  <c r="V13" i="9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X11" i="9"/>
  <c r="X13" i="9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Z11" i="9"/>
  <c r="Z13" i="9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AB11" i="9"/>
  <c r="AB13" i="9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AD11" i="9"/>
  <c r="AD13" i="9"/>
  <c r="AD14" i="10"/>
  <c r="AE14" i="10"/>
  <c r="AF14" i="10"/>
  <c r="AG14" i="10"/>
  <c r="AH14" i="10"/>
  <c r="AI14" i="10"/>
  <c r="AJ14" i="10"/>
  <c r="AK14" i="10"/>
  <c r="AL14" i="10"/>
  <c r="AM14" i="10"/>
  <c r="AF11" i="9"/>
  <c r="AF13" i="9"/>
  <c r="AF15" i="10"/>
  <c r="AG15" i="10"/>
  <c r="AH15" i="10"/>
  <c r="AI15" i="10"/>
  <c r="AJ15" i="10"/>
  <c r="AK15" i="10"/>
  <c r="AL15" i="10"/>
  <c r="AM15" i="10"/>
  <c r="AH11" i="9"/>
  <c r="AH13" i="9"/>
  <c r="AH16" i="10"/>
  <c r="AI16" i="10"/>
  <c r="AJ16" i="10"/>
  <c r="AK16" i="10"/>
  <c r="AL16" i="10"/>
  <c r="AM16" i="10"/>
  <c r="AJ11" i="9"/>
  <c r="AJ13" i="9"/>
  <c r="AJ17" i="10"/>
  <c r="AK17" i="10"/>
  <c r="AL17" i="10"/>
  <c r="AM17" i="10"/>
  <c r="AL11" i="9"/>
  <c r="AL13" i="9"/>
  <c r="AL18" i="10"/>
  <c r="AM18" i="10"/>
  <c r="AM57" i="10"/>
  <c r="AM80" i="8"/>
  <c r="AM104" i="8"/>
  <c r="AM113" i="8"/>
  <c r="AM117" i="8"/>
  <c r="AM121" i="8"/>
  <c r="AM8" i="5"/>
  <c r="AN5" i="10"/>
  <c r="AN6" i="10"/>
  <c r="AN7" i="10"/>
  <c r="AN8" i="10"/>
  <c r="AN9" i="10"/>
  <c r="AN10" i="10"/>
  <c r="AN11" i="10"/>
  <c r="AN12" i="10"/>
  <c r="AN13" i="10"/>
  <c r="AN14" i="10"/>
  <c r="AN15" i="10"/>
  <c r="AN16" i="10"/>
  <c r="AN17" i="10"/>
  <c r="AN18" i="10"/>
  <c r="AN11" i="9"/>
  <c r="AN13" i="9"/>
  <c r="AN19" i="10"/>
  <c r="AN57" i="10"/>
  <c r="AN80" i="8"/>
  <c r="AN104" i="8"/>
  <c r="AN113" i="8"/>
  <c r="AN117" i="8"/>
  <c r="AN121" i="8"/>
  <c r="AN8" i="5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57" i="10"/>
  <c r="AO80" i="8"/>
  <c r="AO104" i="8"/>
  <c r="AO113" i="8"/>
  <c r="AO117" i="8"/>
  <c r="AO121" i="8"/>
  <c r="AO8" i="5"/>
  <c r="AP6" i="10"/>
  <c r="AP7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11" i="9"/>
  <c r="AP13" i="9"/>
  <c r="AP20" i="10"/>
  <c r="AP57" i="10"/>
  <c r="AP80" i="8"/>
  <c r="AP104" i="8"/>
  <c r="AP113" i="8"/>
  <c r="AP117" i="8"/>
  <c r="AP121" i="8"/>
  <c r="AP8" i="5"/>
  <c r="AQ6" i="10"/>
  <c r="AQ7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57" i="10"/>
  <c r="AQ80" i="8"/>
  <c r="AQ104" i="8"/>
  <c r="AQ113" i="8"/>
  <c r="AQ117" i="8"/>
  <c r="AQ121" i="8"/>
  <c r="AQ8" i="5"/>
  <c r="AR7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11" i="9"/>
  <c r="AR13" i="9"/>
  <c r="AR21" i="10"/>
  <c r="AR57" i="10"/>
  <c r="AR80" i="8"/>
  <c r="AR104" i="8"/>
  <c r="AR113" i="8"/>
  <c r="AR117" i="8"/>
  <c r="AR121" i="8"/>
  <c r="AR8" i="5"/>
  <c r="AS7" i="10"/>
  <c r="AS8" i="10"/>
  <c r="AS9" i="10"/>
  <c r="AS10" i="10"/>
  <c r="AS11" i="10"/>
  <c r="AS12" i="10"/>
  <c r="AS13" i="10"/>
  <c r="AS14" i="10"/>
  <c r="AS15" i="10"/>
  <c r="AS16" i="10"/>
  <c r="AS17" i="10"/>
  <c r="AS18" i="10"/>
  <c r="AS19" i="10"/>
  <c r="AS20" i="10"/>
  <c r="AS21" i="10"/>
  <c r="AS57" i="10"/>
  <c r="AS80" i="8"/>
  <c r="AS104" i="8"/>
  <c r="AS113" i="8"/>
  <c r="AS117" i="8"/>
  <c r="AS121" i="8"/>
  <c r="AS8" i="5"/>
  <c r="AT8" i="10"/>
  <c r="AT9" i="10"/>
  <c r="AT10" i="10"/>
  <c r="AT11" i="10"/>
  <c r="AT12" i="10"/>
  <c r="AT13" i="10"/>
  <c r="AT14" i="10"/>
  <c r="AT15" i="10"/>
  <c r="AT16" i="10"/>
  <c r="AT17" i="10"/>
  <c r="AT18" i="10"/>
  <c r="AT19" i="10"/>
  <c r="AT20" i="10"/>
  <c r="AT21" i="10"/>
  <c r="AT11" i="9"/>
  <c r="AT13" i="9"/>
  <c r="AT22" i="10"/>
  <c r="AT57" i="10"/>
  <c r="AT80" i="8"/>
  <c r="AT104" i="8"/>
  <c r="AT113" i="8"/>
  <c r="AT117" i="8"/>
  <c r="AT121" i="8"/>
  <c r="AT8" i="5"/>
  <c r="AU8" i="10"/>
  <c r="AU9" i="10"/>
  <c r="AU10" i="10"/>
  <c r="AU11" i="10"/>
  <c r="AU12" i="10"/>
  <c r="AU13" i="10"/>
  <c r="AU14" i="10"/>
  <c r="AU15" i="10"/>
  <c r="AU16" i="10"/>
  <c r="AU17" i="10"/>
  <c r="AU18" i="10"/>
  <c r="AU19" i="10"/>
  <c r="AU20" i="10"/>
  <c r="AU21" i="10"/>
  <c r="AU22" i="10"/>
  <c r="AU57" i="10"/>
  <c r="AU80" i="8"/>
  <c r="AU104" i="8"/>
  <c r="AU113" i="8"/>
  <c r="AU117" i="8"/>
  <c r="AU121" i="8"/>
  <c r="AU8" i="5"/>
  <c r="AV9" i="10"/>
  <c r="AV10" i="10"/>
  <c r="AV11" i="10"/>
  <c r="AV12" i="10"/>
  <c r="AV13" i="10"/>
  <c r="AV14" i="10"/>
  <c r="AV15" i="10"/>
  <c r="AV16" i="10"/>
  <c r="AV17" i="10"/>
  <c r="AV18" i="10"/>
  <c r="AV19" i="10"/>
  <c r="AV20" i="10"/>
  <c r="AV21" i="10"/>
  <c r="AV22" i="10"/>
  <c r="AV11" i="9"/>
  <c r="AV13" i="9"/>
  <c r="AV23" i="10"/>
  <c r="AV57" i="10"/>
  <c r="AV80" i="8"/>
  <c r="AV104" i="8"/>
  <c r="AV113" i="8"/>
  <c r="AV117" i="8"/>
  <c r="AV121" i="8"/>
  <c r="AV8" i="5"/>
  <c r="AW9" i="10"/>
  <c r="AW10" i="10"/>
  <c r="AW11" i="10"/>
  <c r="AW12" i="10"/>
  <c r="AW13" i="10"/>
  <c r="AW14" i="10"/>
  <c r="AW15" i="10"/>
  <c r="AW16" i="10"/>
  <c r="AW17" i="10"/>
  <c r="AW18" i="10"/>
  <c r="AW19" i="10"/>
  <c r="AW20" i="10"/>
  <c r="AW21" i="10"/>
  <c r="AW22" i="10"/>
  <c r="AW23" i="10"/>
  <c r="AW57" i="10"/>
  <c r="AW80" i="8"/>
  <c r="AW104" i="8"/>
  <c r="AW113" i="8"/>
  <c r="AW117" i="8"/>
  <c r="AW121" i="8"/>
  <c r="AW8" i="5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11" i="9"/>
  <c r="AX13" i="9"/>
  <c r="AX24" i="10"/>
  <c r="AX57" i="10"/>
  <c r="AX80" i="8"/>
  <c r="AX104" i="8"/>
  <c r="AX113" i="8"/>
  <c r="AX117" i="8"/>
  <c r="AX121" i="8"/>
  <c r="AX8" i="5"/>
  <c r="F6" i="6"/>
  <c r="F7" i="6"/>
  <c r="F17" i="6"/>
  <c r="AY10" i="10"/>
  <c r="AY11" i="10"/>
  <c r="AY12" i="10"/>
  <c r="AY13" i="10"/>
  <c r="AY14" i="10"/>
  <c r="AY15" i="10"/>
  <c r="AY16" i="10"/>
  <c r="AY17" i="10"/>
  <c r="AY18" i="10"/>
  <c r="AY19" i="10"/>
  <c r="AY20" i="10"/>
  <c r="AY21" i="10"/>
  <c r="AY22" i="10"/>
  <c r="AY23" i="10"/>
  <c r="AY24" i="10"/>
  <c r="AY57" i="10"/>
  <c r="AY80" i="8"/>
  <c r="AY104" i="8"/>
  <c r="AY113" i="8"/>
  <c r="AY117" i="8"/>
  <c r="AY121" i="8"/>
  <c r="AY8" i="5"/>
  <c r="AZ11" i="10"/>
  <c r="AZ12" i="10"/>
  <c r="AZ13" i="10"/>
  <c r="AZ14" i="10"/>
  <c r="AZ15" i="10"/>
  <c r="AZ16" i="10"/>
  <c r="AZ17" i="10"/>
  <c r="AZ18" i="10"/>
  <c r="AZ19" i="10"/>
  <c r="AZ20" i="10"/>
  <c r="AZ21" i="10"/>
  <c r="AZ22" i="10"/>
  <c r="AZ23" i="10"/>
  <c r="AZ24" i="10"/>
  <c r="AZ11" i="9"/>
  <c r="AZ13" i="9"/>
  <c r="AZ25" i="10"/>
  <c r="AZ57" i="10"/>
  <c r="AZ80" i="8"/>
  <c r="AZ104" i="8"/>
  <c r="AZ113" i="8"/>
  <c r="AZ117" i="8"/>
  <c r="AZ121" i="8"/>
  <c r="AZ8" i="5"/>
  <c r="BA11" i="10"/>
  <c r="BA12" i="10"/>
  <c r="BA13" i="10"/>
  <c r="BA14" i="10"/>
  <c r="BA15" i="10"/>
  <c r="BA16" i="10"/>
  <c r="BA17" i="10"/>
  <c r="BA18" i="10"/>
  <c r="BA19" i="10"/>
  <c r="BA20" i="10"/>
  <c r="BA21" i="10"/>
  <c r="BA22" i="10"/>
  <c r="BA23" i="10"/>
  <c r="BA24" i="10"/>
  <c r="BA25" i="10"/>
  <c r="BA57" i="10"/>
  <c r="BA80" i="8"/>
  <c r="BA104" i="8"/>
  <c r="BA113" i="8"/>
  <c r="BA117" i="8"/>
  <c r="BA121" i="8"/>
  <c r="BA8" i="5"/>
  <c r="BB12" i="10"/>
  <c r="BB13" i="10"/>
  <c r="BB14" i="10"/>
  <c r="BB15" i="10"/>
  <c r="BB16" i="10"/>
  <c r="BB17" i="10"/>
  <c r="BB18" i="10"/>
  <c r="BB19" i="10"/>
  <c r="BB20" i="10"/>
  <c r="BB21" i="10"/>
  <c r="BB22" i="10"/>
  <c r="BB23" i="10"/>
  <c r="BB24" i="10"/>
  <c r="BB25" i="10"/>
  <c r="BB11" i="9"/>
  <c r="BB13" i="9"/>
  <c r="BB26" i="10"/>
  <c r="BB57" i="10"/>
  <c r="BB80" i="8"/>
  <c r="BB104" i="8"/>
  <c r="BB113" i="8"/>
  <c r="BB117" i="8"/>
  <c r="BB121" i="8"/>
  <c r="BB8" i="5"/>
  <c r="BC12" i="10"/>
  <c r="BC13" i="10"/>
  <c r="BC14" i="10"/>
  <c r="BC15" i="10"/>
  <c r="BC16" i="10"/>
  <c r="BC17" i="10"/>
  <c r="BC18" i="10"/>
  <c r="BC19" i="10"/>
  <c r="BC20" i="10"/>
  <c r="BC21" i="10"/>
  <c r="BC22" i="10"/>
  <c r="BC23" i="10"/>
  <c r="BC24" i="10"/>
  <c r="BC25" i="10"/>
  <c r="BC26" i="10"/>
  <c r="BC57" i="10"/>
  <c r="BC80" i="8"/>
  <c r="BC104" i="8"/>
  <c r="BC113" i="8"/>
  <c r="BC117" i="8"/>
  <c r="BC121" i="8"/>
  <c r="BC8" i="5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11" i="9"/>
  <c r="BD13" i="9"/>
  <c r="BD27" i="10"/>
  <c r="BD57" i="10"/>
  <c r="BD80" i="8"/>
  <c r="BD104" i="8"/>
  <c r="BD113" i="8"/>
  <c r="BD117" i="8"/>
  <c r="BD121" i="8"/>
  <c r="BD8" i="5"/>
  <c r="BE13" i="10"/>
  <c r="BE14" i="10"/>
  <c r="BE15" i="10"/>
  <c r="BE16" i="10"/>
  <c r="BE17" i="10"/>
  <c r="BE18" i="10"/>
  <c r="BE19" i="10"/>
  <c r="BE20" i="10"/>
  <c r="BE21" i="10"/>
  <c r="BE22" i="10"/>
  <c r="BE23" i="10"/>
  <c r="BE24" i="10"/>
  <c r="BE25" i="10"/>
  <c r="BE26" i="10"/>
  <c r="BE27" i="10"/>
  <c r="BE57" i="10"/>
  <c r="BE80" i="8"/>
  <c r="BE104" i="8"/>
  <c r="BE113" i="8"/>
  <c r="BE117" i="8"/>
  <c r="BE121" i="8"/>
  <c r="BE8" i="5"/>
  <c r="BF14" i="10"/>
  <c r="BF15" i="10"/>
  <c r="BF16" i="10"/>
  <c r="BF17" i="10"/>
  <c r="BF18" i="10"/>
  <c r="BF19" i="10"/>
  <c r="BF20" i="10"/>
  <c r="BF21" i="10"/>
  <c r="BF22" i="10"/>
  <c r="BF23" i="10"/>
  <c r="BF24" i="10"/>
  <c r="BF25" i="10"/>
  <c r="BF26" i="10"/>
  <c r="BF27" i="10"/>
  <c r="BF11" i="9"/>
  <c r="BF13" i="9"/>
  <c r="BF28" i="10"/>
  <c r="BF57" i="10"/>
  <c r="BF80" i="8"/>
  <c r="BF104" i="8"/>
  <c r="BF113" i="8"/>
  <c r="BF117" i="8"/>
  <c r="BF121" i="8"/>
  <c r="BF8" i="5"/>
  <c r="BG14" i="10"/>
  <c r="BG15" i="10"/>
  <c r="BG16" i="10"/>
  <c r="BG17" i="10"/>
  <c r="BG18" i="10"/>
  <c r="BG19" i="10"/>
  <c r="BG20" i="10"/>
  <c r="BG21" i="10"/>
  <c r="BG22" i="10"/>
  <c r="BG23" i="10"/>
  <c r="BG24" i="10"/>
  <c r="BG25" i="10"/>
  <c r="BG26" i="10"/>
  <c r="BG27" i="10"/>
  <c r="BG28" i="10"/>
  <c r="BG57" i="10"/>
  <c r="BG80" i="8"/>
  <c r="BG104" i="8"/>
  <c r="BG113" i="8"/>
  <c r="BG117" i="8"/>
  <c r="BG121" i="8"/>
  <c r="BG8" i="5"/>
  <c r="BH15" i="10"/>
  <c r="BH16" i="10"/>
  <c r="BH17" i="10"/>
  <c r="BH18" i="10"/>
  <c r="BH19" i="10"/>
  <c r="BH20" i="10"/>
  <c r="BH21" i="10"/>
  <c r="BH22" i="10"/>
  <c r="BH23" i="10"/>
  <c r="BH24" i="10"/>
  <c r="BH25" i="10"/>
  <c r="BH26" i="10"/>
  <c r="BH27" i="10"/>
  <c r="BH28" i="10"/>
  <c r="BH11" i="9"/>
  <c r="BH13" i="9"/>
  <c r="BH29" i="10"/>
  <c r="BH57" i="10"/>
  <c r="BH80" i="8"/>
  <c r="BH104" i="8"/>
  <c r="BH113" i="8"/>
  <c r="BH117" i="8"/>
  <c r="BH121" i="8"/>
  <c r="BH8" i="5"/>
  <c r="BI15" i="10"/>
  <c r="BI16" i="10"/>
  <c r="BI17" i="10"/>
  <c r="BI18" i="10"/>
  <c r="BI19" i="10"/>
  <c r="BI20" i="10"/>
  <c r="BI21" i="10"/>
  <c r="BI22" i="10"/>
  <c r="BI23" i="10"/>
  <c r="BI24" i="10"/>
  <c r="BI25" i="10"/>
  <c r="BI26" i="10"/>
  <c r="BI27" i="10"/>
  <c r="BI28" i="10"/>
  <c r="BI29" i="10"/>
  <c r="BI57" i="10"/>
  <c r="BI80" i="8"/>
  <c r="BI104" i="8"/>
  <c r="BI113" i="8"/>
  <c r="BI117" i="8"/>
  <c r="BI121" i="8"/>
  <c r="BI8" i="5"/>
  <c r="BJ16" i="10"/>
  <c r="BJ17" i="10"/>
  <c r="BJ18" i="10"/>
  <c r="BJ19" i="10"/>
  <c r="BJ20" i="10"/>
  <c r="BJ21" i="10"/>
  <c r="BJ22" i="10"/>
  <c r="BJ23" i="10"/>
  <c r="BJ24" i="10"/>
  <c r="BJ25" i="10"/>
  <c r="BJ26" i="10"/>
  <c r="BJ27" i="10"/>
  <c r="BJ28" i="10"/>
  <c r="BJ29" i="10"/>
  <c r="BJ11" i="9"/>
  <c r="BJ13" i="9"/>
  <c r="BJ30" i="10"/>
  <c r="BJ57" i="10"/>
  <c r="BJ80" i="8"/>
  <c r="BJ104" i="8"/>
  <c r="BJ113" i="8"/>
  <c r="BJ117" i="8"/>
  <c r="BJ121" i="8"/>
  <c r="BJ8" i="5"/>
  <c r="G6" i="6"/>
  <c r="G7" i="6"/>
  <c r="G17" i="6"/>
  <c r="C80" i="8"/>
  <c r="C104" i="8"/>
  <c r="C113" i="8"/>
  <c r="C117" i="8"/>
  <c r="C121" i="8"/>
  <c r="C8" i="5"/>
  <c r="D80" i="8"/>
  <c r="D104" i="8"/>
  <c r="D113" i="8"/>
  <c r="D117" i="8"/>
  <c r="D121" i="8"/>
  <c r="D8" i="5"/>
  <c r="E80" i="8"/>
  <c r="E104" i="8"/>
  <c r="E113" i="8"/>
  <c r="E117" i="8"/>
  <c r="E121" i="8"/>
  <c r="E8" i="5"/>
  <c r="F104" i="8"/>
  <c r="F113" i="8"/>
  <c r="F117" i="8"/>
  <c r="F121" i="8"/>
  <c r="F8" i="5"/>
  <c r="G80" i="8"/>
  <c r="G104" i="8"/>
  <c r="G113" i="8"/>
  <c r="G117" i="8"/>
  <c r="G121" i="8"/>
  <c r="G8" i="5"/>
  <c r="H80" i="8"/>
  <c r="H104" i="8"/>
  <c r="H113" i="8"/>
  <c r="H117" i="8"/>
  <c r="H121" i="8"/>
  <c r="H8" i="5"/>
  <c r="I80" i="8"/>
  <c r="I104" i="8"/>
  <c r="I113" i="8"/>
  <c r="I117" i="8"/>
  <c r="I121" i="8"/>
  <c r="I8" i="5"/>
  <c r="J57" i="10"/>
  <c r="J80" i="8"/>
  <c r="J104" i="8"/>
  <c r="J113" i="8"/>
  <c r="J117" i="8"/>
  <c r="J121" i="8"/>
  <c r="J8" i="5"/>
  <c r="K57" i="10"/>
  <c r="K80" i="8"/>
  <c r="K104" i="8"/>
  <c r="K113" i="8"/>
  <c r="K117" i="8"/>
  <c r="K121" i="8"/>
  <c r="K8" i="5"/>
  <c r="L57" i="10"/>
  <c r="L80" i="8"/>
  <c r="L104" i="8"/>
  <c r="L113" i="8"/>
  <c r="L117" i="8"/>
  <c r="L121" i="8"/>
  <c r="L8" i="5"/>
  <c r="M57" i="10"/>
  <c r="M80" i="8"/>
  <c r="M104" i="8"/>
  <c r="M113" i="8"/>
  <c r="M117" i="8"/>
  <c r="M121" i="8"/>
  <c r="M8" i="5"/>
  <c r="N57" i="10"/>
  <c r="N80" i="8"/>
  <c r="N104" i="8"/>
  <c r="N113" i="8"/>
  <c r="N117" i="8"/>
  <c r="N121" i="8"/>
  <c r="N8" i="5"/>
  <c r="C6" i="6"/>
  <c r="C7" i="6"/>
  <c r="C17" i="6"/>
  <c r="O57" i="10"/>
  <c r="O80" i="8"/>
  <c r="O104" i="8"/>
  <c r="O113" i="8"/>
  <c r="O117" i="8"/>
  <c r="O121" i="8"/>
  <c r="O8" i="5"/>
  <c r="P57" i="10"/>
  <c r="P80" i="8"/>
  <c r="P104" i="8"/>
  <c r="P113" i="8"/>
  <c r="P117" i="8"/>
  <c r="P121" i="8"/>
  <c r="P8" i="5"/>
  <c r="Q57" i="10"/>
  <c r="Q80" i="8"/>
  <c r="Q104" i="8"/>
  <c r="Q113" i="8"/>
  <c r="Q117" i="8"/>
  <c r="Q121" i="8"/>
  <c r="Q8" i="5"/>
  <c r="R57" i="10"/>
  <c r="R80" i="8"/>
  <c r="R104" i="8"/>
  <c r="R113" i="8"/>
  <c r="R117" i="8"/>
  <c r="R121" i="8"/>
  <c r="R8" i="5"/>
  <c r="S57" i="10"/>
  <c r="S80" i="8"/>
  <c r="S104" i="8"/>
  <c r="S113" i="8"/>
  <c r="S117" i="8"/>
  <c r="S121" i="8"/>
  <c r="S8" i="5"/>
  <c r="T57" i="10"/>
  <c r="T80" i="8"/>
  <c r="T104" i="8"/>
  <c r="T113" i="8"/>
  <c r="T117" i="8"/>
  <c r="T121" i="8"/>
  <c r="T8" i="5"/>
  <c r="U57" i="10"/>
  <c r="U80" i="8"/>
  <c r="U104" i="8"/>
  <c r="U113" i="8"/>
  <c r="U117" i="8"/>
  <c r="U121" i="8"/>
  <c r="U8" i="5"/>
  <c r="V57" i="10"/>
  <c r="V80" i="8"/>
  <c r="V104" i="8"/>
  <c r="V113" i="8"/>
  <c r="V117" i="8"/>
  <c r="V121" i="8"/>
  <c r="V8" i="5"/>
  <c r="W57" i="10"/>
  <c r="W80" i="8"/>
  <c r="W104" i="8"/>
  <c r="W113" i="8"/>
  <c r="W117" i="8"/>
  <c r="W121" i="8"/>
  <c r="W8" i="5"/>
  <c r="X57" i="10"/>
  <c r="X80" i="8"/>
  <c r="X104" i="8"/>
  <c r="X113" i="8"/>
  <c r="X117" i="8"/>
  <c r="X121" i="8"/>
  <c r="X8" i="5"/>
  <c r="Y57" i="10"/>
  <c r="Y80" i="8"/>
  <c r="Y104" i="8"/>
  <c r="Y113" i="8"/>
  <c r="Y117" i="8"/>
  <c r="Y121" i="8"/>
  <c r="Y8" i="5"/>
  <c r="Z57" i="10"/>
  <c r="Z80" i="8"/>
  <c r="Z104" i="8"/>
  <c r="Z113" i="8"/>
  <c r="Z117" i="8"/>
  <c r="Z121" i="8"/>
  <c r="Z8" i="5"/>
  <c r="D6" i="6"/>
  <c r="D7" i="6"/>
  <c r="D17" i="6"/>
  <c r="AA57" i="10"/>
  <c r="AA80" i="8"/>
  <c r="AA104" i="8"/>
  <c r="AA113" i="8"/>
  <c r="AA117" i="8"/>
  <c r="AA121" i="8"/>
  <c r="AA8" i="5"/>
  <c r="AB57" i="10"/>
  <c r="AB80" i="8"/>
  <c r="AB104" i="8"/>
  <c r="AB113" i="8"/>
  <c r="AB117" i="8"/>
  <c r="AB121" i="8"/>
  <c r="AB8" i="5"/>
  <c r="AC57" i="10"/>
  <c r="AC80" i="8"/>
  <c r="AC104" i="8"/>
  <c r="AC113" i="8"/>
  <c r="AC117" i="8"/>
  <c r="AC121" i="8"/>
  <c r="AC8" i="5"/>
  <c r="AD57" i="10"/>
  <c r="AD80" i="8"/>
  <c r="AD104" i="8"/>
  <c r="AD113" i="8"/>
  <c r="AD117" i="8"/>
  <c r="AD121" i="8"/>
  <c r="AD8" i="5"/>
  <c r="AE57" i="10"/>
  <c r="AE80" i="8"/>
  <c r="AE104" i="8"/>
  <c r="AE113" i="8"/>
  <c r="AE117" i="8"/>
  <c r="AE121" i="8"/>
  <c r="AE8" i="5"/>
  <c r="AF57" i="10"/>
  <c r="AF80" i="8"/>
  <c r="AF104" i="8"/>
  <c r="AF113" i="8"/>
  <c r="AF117" i="8"/>
  <c r="AF121" i="8"/>
  <c r="AF8" i="5"/>
  <c r="AG57" i="10"/>
  <c r="AG80" i="8"/>
  <c r="AG104" i="8"/>
  <c r="AG113" i="8"/>
  <c r="AG117" i="8"/>
  <c r="AG121" i="8"/>
  <c r="AG8" i="5"/>
  <c r="AH57" i="10"/>
  <c r="AH80" i="8"/>
  <c r="AH104" i="8"/>
  <c r="AH113" i="8"/>
  <c r="AH117" i="8"/>
  <c r="AH121" i="8"/>
  <c r="AH8" i="5"/>
  <c r="AI57" i="10"/>
  <c r="AI80" i="8"/>
  <c r="AI104" i="8"/>
  <c r="AI113" i="8"/>
  <c r="AI117" i="8"/>
  <c r="AI121" i="8"/>
  <c r="AI8" i="5"/>
  <c r="AJ57" i="10"/>
  <c r="AJ80" i="8"/>
  <c r="AJ104" i="8"/>
  <c r="AJ113" i="8"/>
  <c r="AJ117" i="8"/>
  <c r="AJ121" i="8"/>
  <c r="AJ8" i="5"/>
  <c r="AK57" i="10"/>
  <c r="AK80" i="8"/>
  <c r="AK104" i="8"/>
  <c r="AK113" i="8"/>
  <c r="AK117" i="8"/>
  <c r="AK121" i="8"/>
  <c r="AK8" i="5"/>
  <c r="AL57" i="10"/>
  <c r="AL80" i="8"/>
  <c r="AL104" i="8"/>
  <c r="AL113" i="8"/>
  <c r="AL117" i="8"/>
  <c r="AL121" i="8"/>
  <c r="AL8" i="5"/>
  <c r="E6" i="6"/>
  <c r="E7" i="6"/>
  <c r="E17" i="6"/>
  <c r="G4" i="12"/>
  <c r="F4" i="12"/>
  <c r="E4" i="12"/>
  <c r="D4" i="12"/>
  <c r="C4" i="12"/>
  <c r="AY7" i="11"/>
  <c r="AZ7" i="11"/>
  <c r="BA7" i="11"/>
  <c r="BB7" i="11"/>
  <c r="BC7" i="11"/>
  <c r="BD7" i="11"/>
  <c r="BE7" i="11"/>
  <c r="BF7" i="11"/>
  <c r="BG7" i="11"/>
  <c r="BH7" i="11"/>
  <c r="BI7" i="11"/>
  <c r="BJ7" i="11"/>
  <c r="G10" i="12"/>
  <c r="C7" i="11"/>
  <c r="D7" i="11"/>
  <c r="E7" i="11"/>
  <c r="F7" i="11"/>
  <c r="G7" i="11"/>
  <c r="H7" i="11"/>
  <c r="I7" i="11"/>
  <c r="J7" i="11"/>
  <c r="K7" i="11"/>
  <c r="L7" i="11"/>
  <c r="M7" i="11"/>
  <c r="N7" i="11"/>
  <c r="C10" i="12"/>
  <c r="O7" i="11"/>
  <c r="P7" i="11"/>
  <c r="Q7" i="11"/>
  <c r="R7" i="11"/>
  <c r="S7" i="11"/>
  <c r="T7" i="11"/>
  <c r="U7" i="11"/>
  <c r="V7" i="11"/>
  <c r="W7" i="11"/>
  <c r="X7" i="11"/>
  <c r="Y7" i="11"/>
  <c r="Z7" i="11"/>
  <c r="D10" i="12"/>
  <c r="AM7" i="11"/>
  <c r="AN7" i="11"/>
  <c r="AO7" i="11"/>
  <c r="AP7" i="11"/>
  <c r="AQ7" i="11"/>
  <c r="AR7" i="11"/>
  <c r="AS7" i="11"/>
  <c r="AT7" i="11"/>
  <c r="AU7" i="11"/>
  <c r="AV7" i="11"/>
  <c r="AW7" i="11"/>
  <c r="AX7" i="11"/>
  <c r="F10" i="12"/>
  <c r="AA7" i="11"/>
  <c r="AB7" i="11"/>
  <c r="AC7" i="11"/>
  <c r="AD7" i="11"/>
  <c r="AE7" i="11"/>
  <c r="AF7" i="11"/>
  <c r="AG7" i="11"/>
  <c r="AH7" i="11"/>
  <c r="AI7" i="11"/>
  <c r="AJ7" i="11"/>
  <c r="AK7" i="11"/>
  <c r="AL7" i="11"/>
  <c r="E10" i="12"/>
  <c r="BJ17" i="9"/>
  <c r="G5" i="12"/>
  <c r="AX17" i="9"/>
  <c r="F5" i="12"/>
  <c r="AL17" i="9"/>
  <c r="E5" i="12"/>
  <c r="Z17" i="9"/>
  <c r="D5" i="12"/>
  <c r="N17" i="9"/>
  <c r="C5" i="12"/>
  <c r="J17" i="9"/>
  <c r="J19" i="9"/>
  <c r="J23" i="9"/>
  <c r="J5" i="11"/>
  <c r="J16" i="11"/>
  <c r="K19" i="9"/>
  <c r="K23" i="9"/>
  <c r="K5" i="11"/>
  <c r="K16" i="11"/>
  <c r="L17" i="9"/>
  <c r="L18" i="9"/>
  <c r="L19" i="9"/>
  <c r="L23" i="9"/>
  <c r="L5" i="11"/>
  <c r="L16" i="11"/>
  <c r="M19" i="9"/>
  <c r="M23" i="9"/>
  <c r="M5" i="11"/>
  <c r="M16" i="11"/>
  <c r="N18" i="9"/>
  <c r="N19" i="9"/>
  <c r="N23" i="9"/>
  <c r="N5" i="11"/>
  <c r="N16" i="11"/>
  <c r="C19" i="12"/>
  <c r="J15" i="11"/>
  <c r="K15" i="11"/>
  <c r="L15" i="11"/>
  <c r="M15" i="11"/>
  <c r="N15" i="11"/>
  <c r="C18" i="12"/>
  <c r="J14" i="11"/>
  <c r="K14" i="11"/>
  <c r="L14" i="11"/>
  <c r="M14" i="11"/>
  <c r="N14" i="11"/>
  <c r="C17" i="12"/>
  <c r="C5" i="11"/>
  <c r="C13" i="11"/>
  <c r="D5" i="11"/>
  <c r="D13" i="11"/>
  <c r="E5" i="11"/>
  <c r="E13" i="11"/>
  <c r="J13" i="11"/>
  <c r="K13" i="11"/>
  <c r="L13" i="11"/>
  <c r="M13" i="11"/>
  <c r="N13" i="11"/>
  <c r="C16" i="12"/>
  <c r="O19" i="9"/>
  <c r="O23" i="9"/>
  <c r="O5" i="11"/>
  <c r="O16" i="11"/>
  <c r="P17" i="9"/>
  <c r="P18" i="9"/>
  <c r="P19" i="9"/>
  <c r="P23" i="9"/>
  <c r="P5" i="11"/>
  <c r="P16" i="11"/>
  <c r="Q19" i="9"/>
  <c r="Q23" i="9"/>
  <c r="Q5" i="11"/>
  <c r="Q16" i="11"/>
  <c r="R17" i="9"/>
  <c r="R18" i="9"/>
  <c r="R19" i="9"/>
  <c r="R23" i="9"/>
  <c r="R5" i="11"/>
  <c r="R16" i="11"/>
  <c r="S19" i="9"/>
  <c r="S23" i="9"/>
  <c r="S5" i="11"/>
  <c r="S16" i="11"/>
  <c r="T17" i="9"/>
  <c r="T18" i="9"/>
  <c r="T19" i="9"/>
  <c r="T23" i="9"/>
  <c r="T5" i="11"/>
  <c r="T16" i="11"/>
  <c r="U19" i="9"/>
  <c r="U23" i="9"/>
  <c r="U5" i="11"/>
  <c r="U16" i="11"/>
  <c r="V17" i="9"/>
  <c r="V18" i="9"/>
  <c r="V19" i="9"/>
  <c r="V23" i="9"/>
  <c r="V5" i="11"/>
  <c r="V16" i="11"/>
  <c r="W19" i="9"/>
  <c r="W23" i="9"/>
  <c r="W5" i="11"/>
  <c r="W16" i="11"/>
  <c r="X17" i="9"/>
  <c r="X18" i="9"/>
  <c r="X19" i="9"/>
  <c r="X23" i="9"/>
  <c r="X5" i="11"/>
  <c r="X16" i="11"/>
  <c r="Y19" i="9"/>
  <c r="Y23" i="9"/>
  <c r="Y5" i="11"/>
  <c r="Y16" i="11"/>
  <c r="Z18" i="9"/>
  <c r="Z19" i="9"/>
  <c r="Z23" i="9"/>
  <c r="Z5" i="11"/>
  <c r="Z16" i="11"/>
  <c r="D19" i="12"/>
  <c r="O15" i="11"/>
  <c r="P15" i="11"/>
  <c r="Q15" i="11"/>
  <c r="R15" i="11"/>
  <c r="S15" i="11"/>
  <c r="T15" i="11"/>
  <c r="U15" i="11"/>
  <c r="V15" i="11"/>
  <c r="W15" i="11"/>
  <c r="X15" i="11"/>
  <c r="Y15" i="11"/>
  <c r="Z15" i="11"/>
  <c r="D18" i="12"/>
  <c r="O14" i="11"/>
  <c r="P14" i="11"/>
  <c r="Q14" i="11"/>
  <c r="R14" i="11"/>
  <c r="S14" i="11"/>
  <c r="T14" i="11"/>
  <c r="U14" i="11"/>
  <c r="V14" i="11"/>
  <c r="W14" i="11"/>
  <c r="X14" i="11"/>
  <c r="Y14" i="11"/>
  <c r="Z14" i="11"/>
  <c r="D17" i="12"/>
  <c r="O13" i="11"/>
  <c r="P13" i="11"/>
  <c r="Q13" i="11"/>
  <c r="R13" i="11"/>
  <c r="S13" i="11"/>
  <c r="T13" i="11"/>
  <c r="U13" i="11"/>
  <c r="V13" i="11"/>
  <c r="W13" i="11"/>
  <c r="X13" i="11"/>
  <c r="Y13" i="11"/>
  <c r="Z13" i="11"/>
  <c r="D16" i="12"/>
  <c r="AA19" i="9"/>
  <c r="AA23" i="9"/>
  <c r="AA5" i="11"/>
  <c r="AA16" i="11"/>
  <c r="AB17" i="9"/>
  <c r="AB18" i="9"/>
  <c r="AB19" i="9"/>
  <c r="AB23" i="9"/>
  <c r="AB5" i="11"/>
  <c r="AB16" i="11"/>
  <c r="AC19" i="9"/>
  <c r="AC23" i="9"/>
  <c r="AC5" i="11"/>
  <c r="AC16" i="11"/>
  <c r="AD17" i="9"/>
  <c r="AD18" i="9"/>
  <c r="AD19" i="9"/>
  <c r="AD23" i="9"/>
  <c r="AD5" i="11"/>
  <c r="AD16" i="11"/>
  <c r="AE19" i="9"/>
  <c r="AE23" i="9"/>
  <c r="AE5" i="11"/>
  <c r="AE16" i="11"/>
  <c r="AF17" i="9"/>
  <c r="AF18" i="9"/>
  <c r="AF19" i="9"/>
  <c r="AF23" i="9"/>
  <c r="AF5" i="11"/>
  <c r="AF16" i="11"/>
  <c r="AG19" i="9"/>
  <c r="AG23" i="9"/>
  <c r="AG5" i="11"/>
  <c r="AG16" i="11"/>
  <c r="AH17" i="9"/>
  <c r="AH18" i="9"/>
  <c r="AH19" i="9"/>
  <c r="AH23" i="9"/>
  <c r="AH5" i="11"/>
  <c r="AH16" i="11"/>
  <c r="AI19" i="9"/>
  <c r="AI23" i="9"/>
  <c r="AI5" i="11"/>
  <c r="AI16" i="11"/>
  <c r="AJ17" i="9"/>
  <c r="AJ18" i="9"/>
  <c r="AJ19" i="9"/>
  <c r="AJ23" i="9"/>
  <c r="AJ5" i="11"/>
  <c r="AJ16" i="11"/>
  <c r="AK19" i="9"/>
  <c r="AK23" i="9"/>
  <c r="AK5" i="11"/>
  <c r="AK16" i="11"/>
  <c r="AL18" i="9"/>
  <c r="AL19" i="9"/>
  <c r="AL23" i="9"/>
  <c r="AL5" i="11"/>
  <c r="AL16" i="11"/>
  <c r="E19" i="12"/>
  <c r="AA14" i="11"/>
  <c r="AB14" i="11"/>
  <c r="AC14" i="11"/>
  <c r="AD14" i="11"/>
  <c r="AE14" i="11"/>
  <c r="AF14" i="11"/>
  <c r="AG14" i="11"/>
  <c r="AH14" i="11"/>
  <c r="AI14" i="11"/>
  <c r="AJ14" i="11"/>
  <c r="AK14" i="11"/>
  <c r="AL14" i="11"/>
  <c r="E17" i="12"/>
  <c r="AA13" i="11"/>
  <c r="AB13" i="11"/>
  <c r="AC13" i="11"/>
  <c r="AD13" i="11"/>
  <c r="AE13" i="11"/>
  <c r="AF13" i="11"/>
  <c r="AG13" i="11"/>
  <c r="AH13" i="11"/>
  <c r="AI13" i="11"/>
  <c r="AJ13" i="11"/>
  <c r="AK13" i="11"/>
  <c r="AL13" i="11"/>
  <c r="E16" i="12"/>
  <c r="AM19" i="9"/>
  <c r="AM23" i="9"/>
  <c r="AM5" i="11"/>
  <c r="AM16" i="11"/>
  <c r="AN17" i="9"/>
  <c r="AN18" i="9"/>
  <c r="AN19" i="9"/>
  <c r="AN23" i="9"/>
  <c r="AN5" i="11"/>
  <c r="AN16" i="11"/>
  <c r="AO19" i="9"/>
  <c r="AO23" i="9"/>
  <c r="AO5" i="11"/>
  <c r="AO16" i="11"/>
  <c r="AP17" i="9"/>
  <c r="AP18" i="9"/>
  <c r="AP19" i="9"/>
  <c r="AP23" i="9"/>
  <c r="AP5" i="11"/>
  <c r="AP16" i="11"/>
  <c r="AQ19" i="9"/>
  <c r="AQ23" i="9"/>
  <c r="AQ5" i="11"/>
  <c r="AQ16" i="11"/>
  <c r="AR17" i="9"/>
  <c r="AR18" i="9"/>
  <c r="AR19" i="9"/>
  <c r="AR23" i="9"/>
  <c r="AR5" i="11"/>
  <c r="AR16" i="11"/>
  <c r="AS19" i="9"/>
  <c r="AS23" i="9"/>
  <c r="AS5" i="11"/>
  <c r="AS16" i="11"/>
  <c r="AT17" i="9"/>
  <c r="AT18" i="9"/>
  <c r="AT19" i="9"/>
  <c r="AT23" i="9"/>
  <c r="AT5" i="11"/>
  <c r="AT16" i="11"/>
  <c r="AU19" i="9"/>
  <c r="AU23" i="9"/>
  <c r="AU5" i="11"/>
  <c r="AU16" i="11"/>
  <c r="AV17" i="9"/>
  <c r="AV18" i="9"/>
  <c r="AV19" i="9"/>
  <c r="AV23" i="9"/>
  <c r="AV5" i="11"/>
  <c r="AV16" i="11"/>
  <c r="AW19" i="9"/>
  <c r="AW23" i="9"/>
  <c r="AW5" i="11"/>
  <c r="AW16" i="11"/>
  <c r="AX18" i="9"/>
  <c r="AX19" i="9"/>
  <c r="AX23" i="9"/>
  <c r="AX5" i="11"/>
  <c r="AX16" i="11"/>
  <c r="F19" i="12"/>
  <c r="AM15" i="11"/>
  <c r="AN15" i="11"/>
  <c r="AO15" i="11"/>
  <c r="AP15" i="11"/>
  <c r="AQ15" i="11"/>
  <c r="AR15" i="11"/>
  <c r="AS15" i="11"/>
  <c r="AT15" i="11"/>
  <c r="AU15" i="11"/>
  <c r="AV15" i="11"/>
  <c r="AW15" i="11"/>
  <c r="AX15" i="11"/>
  <c r="F18" i="12"/>
  <c r="AM14" i="11"/>
  <c r="AN14" i="11"/>
  <c r="AO14" i="11"/>
  <c r="AP14" i="11"/>
  <c r="AQ14" i="11"/>
  <c r="AR14" i="11"/>
  <c r="AS14" i="11"/>
  <c r="AT14" i="11"/>
  <c r="AU14" i="11"/>
  <c r="AV14" i="11"/>
  <c r="AW14" i="11"/>
  <c r="AX14" i="11"/>
  <c r="F17" i="12"/>
  <c r="AM13" i="11"/>
  <c r="AN13" i="11"/>
  <c r="AO13" i="11"/>
  <c r="AP13" i="11"/>
  <c r="AQ13" i="11"/>
  <c r="AR13" i="11"/>
  <c r="AS13" i="11"/>
  <c r="AT13" i="11"/>
  <c r="AU13" i="11"/>
  <c r="AV13" i="11"/>
  <c r="AW13" i="11"/>
  <c r="AX13" i="11"/>
  <c r="F16" i="12"/>
  <c r="AY19" i="9"/>
  <c r="AY23" i="9"/>
  <c r="AY5" i="11"/>
  <c r="AY16" i="11"/>
  <c r="AZ17" i="9"/>
  <c r="AZ18" i="9"/>
  <c r="AZ19" i="9"/>
  <c r="AZ23" i="9"/>
  <c r="AZ5" i="11"/>
  <c r="AZ16" i="11"/>
  <c r="BA19" i="9"/>
  <c r="BA23" i="9"/>
  <c r="BA5" i="11"/>
  <c r="BA16" i="11"/>
  <c r="BB17" i="9"/>
  <c r="BB18" i="9"/>
  <c r="BB19" i="9"/>
  <c r="BB23" i="9"/>
  <c r="BB5" i="11"/>
  <c r="BB16" i="11"/>
  <c r="BC19" i="9"/>
  <c r="BC23" i="9"/>
  <c r="BC5" i="11"/>
  <c r="BC16" i="11"/>
  <c r="BD17" i="9"/>
  <c r="BD18" i="9"/>
  <c r="BD19" i="9"/>
  <c r="BD23" i="9"/>
  <c r="BD5" i="11"/>
  <c r="BD16" i="11"/>
  <c r="BE19" i="9"/>
  <c r="BE23" i="9"/>
  <c r="BE5" i="11"/>
  <c r="BE16" i="11"/>
  <c r="BF17" i="9"/>
  <c r="BF18" i="9"/>
  <c r="BF19" i="9"/>
  <c r="BF23" i="9"/>
  <c r="BF5" i="11"/>
  <c r="BF16" i="11"/>
  <c r="BG19" i="9"/>
  <c r="BG23" i="9"/>
  <c r="BG5" i="11"/>
  <c r="BG16" i="11"/>
  <c r="BH17" i="9"/>
  <c r="BH18" i="9"/>
  <c r="BH19" i="9"/>
  <c r="BH23" i="9"/>
  <c r="BH5" i="11"/>
  <c r="BH16" i="11"/>
  <c r="BI19" i="9"/>
  <c r="BI23" i="9"/>
  <c r="BI5" i="11"/>
  <c r="BI16" i="11"/>
  <c r="BJ18" i="9"/>
  <c r="BJ19" i="9"/>
  <c r="BJ23" i="9"/>
  <c r="BJ5" i="11"/>
  <c r="BJ16" i="11"/>
  <c r="G19" i="12"/>
  <c r="AY15" i="11"/>
  <c r="AZ15" i="11"/>
  <c r="BA15" i="11"/>
  <c r="BB15" i="11"/>
  <c r="BC15" i="11"/>
  <c r="BD15" i="11"/>
  <c r="BE15" i="11"/>
  <c r="BF15" i="11"/>
  <c r="BG15" i="11"/>
  <c r="BH15" i="11"/>
  <c r="BI15" i="11"/>
  <c r="BJ15" i="11"/>
  <c r="G18" i="12"/>
  <c r="AY14" i="11"/>
  <c r="AZ14" i="11"/>
  <c r="BA14" i="11"/>
  <c r="BB14" i="11"/>
  <c r="BC14" i="11"/>
  <c r="BD14" i="11"/>
  <c r="BE14" i="11"/>
  <c r="BF14" i="11"/>
  <c r="BG14" i="11"/>
  <c r="BH14" i="11"/>
  <c r="BI14" i="11"/>
  <c r="BJ14" i="11"/>
  <c r="G17" i="12"/>
  <c r="AY13" i="11"/>
  <c r="AZ13" i="11"/>
  <c r="BA13" i="11"/>
  <c r="BB13" i="11"/>
  <c r="BC13" i="11"/>
  <c r="BD13" i="11"/>
  <c r="BE13" i="11"/>
  <c r="BF13" i="11"/>
  <c r="BG13" i="11"/>
  <c r="BH13" i="11"/>
  <c r="BI13" i="11"/>
  <c r="BJ13" i="11"/>
  <c r="G16" i="12"/>
  <c r="AY12" i="11"/>
  <c r="AZ12" i="11"/>
  <c r="BA12" i="11"/>
  <c r="BB12" i="11"/>
  <c r="BC12" i="11"/>
  <c r="BD12" i="11"/>
  <c r="BE12" i="11"/>
  <c r="BF12" i="11"/>
  <c r="BG12" i="11"/>
  <c r="BH12" i="11"/>
  <c r="BI12" i="11"/>
  <c r="BJ12" i="11"/>
  <c r="G15" i="12"/>
  <c r="G20" i="12"/>
  <c r="AY8" i="11"/>
  <c r="AZ8" i="11"/>
  <c r="BA8" i="11"/>
  <c r="BB8" i="11"/>
  <c r="BC8" i="11"/>
  <c r="BD8" i="11"/>
  <c r="BE8" i="11"/>
  <c r="BF8" i="11"/>
  <c r="BG8" i="11"/>
  <c r="BH8" i="11"/>
  <c r="BI8" i="11"/>
  <c r="BJ8" i="11"/>
  <c r="G11" i="12"/>
  <c r="G12" i="12"/>
  <c r="C8" i="11"/>
  <c r="D8" i="11"/>
  <c r="E8" i="11"/>
  <c r="F8" i="11"/>
  <c r="G8" i="11"/>
  <c r="H8" i="11"/>
  <c r="I8" i="11"/>
  <c r="J8" i="11"/>
  <c r="K8" i="11"/>
  <c r="L8" i="11"/>
  <c r="M8" i="11"/>
  <c r="N8" i="11"/>
  <c r="C11" i="12"/>
  <c r="C12" i="12"/>
  <c r="D12" i="11"/>
  <c r="E12" i="11"/>
  <c r="F5" i="11"/>
  <c r="F12" i="11"/>
  <c r="G5" i="11"/>
  <c r="G12" i="11"/>
  <c r="H5" i="11"/>
  <c r="H12" i="11"/>
  <c r="I5" i="11"/>
  <c r="I12" i="11"/>
  <c r="J12" i="11"/>
  <c r="K12" i="11"/>
  <c r="L12" i="11"/>
  <c r="M12" i="11"/>
  <c r="N12" i="11"/>
  <c r="C15" i="12"/>
  <c r="C20" i="12"/>
  <c r="C8" i="12"/>
  <c r="C22" i="12"/>
  <c r="C23" i="12"/>
  <c r="O8" i="11"/>
  <c r="P8" i="11"/>
  <c r="Q8" i="11"/>
  <c r="R8" i="11"/>
  <c r="S8" i="11"/>
  <c r="T8" i="11"/>
  <c r="U8" i="11"/>
  <c r="V8" i="11"/>
  <c r="W8" i="11"/>
  <c r="X8" i="11"/>
  <c r="Y8" i="11"/>
  <c r="Z8" i="11"/>
  <c r="D11" i="12"/>
  <c r="D12" i="12"/>
  <c r="O12" i="11"/>
  <c r="P12" i="11"/>
  <c r="Q12" i="11"/>
  <c r="R12" i="11"/>
  <c r="S12" i="11"/>
  <c r="T12" i="11"/>
  <c r="U12" i="11"/>
  <c r="V12" i="11"/>
  <c r="W12" i="11"/>
  <c r="X12" i="11"/>
  <c r="Y12" i="11"/>
  <c r="Z12" i="11"/>
  <c r="D15" i="12"/>
  <c r="D20" i="12"/>
  <c r="D8" i="12"/>
  <c r="D22" i="12"/>
  <c r="D23" i="12"/>
  <c r="G8" i="12"/>
  <c r="G22" i="12"/>
  <c r="G23" i="12"/>
  <c r="AM8" i="11"/>
  <c r="AN8" i="11"/>
  <c r="AO8" i="11"/>
  <c r="AP8" i="11"/>
  <c r="AQ8" i="11"/>
  <c r="AR8" i="11"/>
  <c r="AS8" i="11"/>
  <c r="AT8" i="11"/>
  <c r="AU8" i="11"/>
  <c r="AV8" i="11"/>
  <c r="AW8" i="11"/>
  <c r="AX8" i="11"/>
  <c r="F11" i="12"/>
  <c r="F12" i="12"/>
  <c r="AM12" i="11"/>
  <c r="AN12" i="11"/>
  <c r="AO12" i="11"/>
  <c r="AP12" i="11"/>
  <c r="AQ12" i="11"/>
  <c r="AR12" i="11"/>
  <c r="AS12" i="11"/>
  <c r="AT12" i="11"/>
  <c r="AU12" i="11"/>
  <c r="AV12" i="11"/>
  <c r="AW12" i="11"/>
  <c r="AX12" i="11"/>
  <c r="F15" i="12"/>
  <c r="F20" i="12"/>
  <c r="F8" i="12"/>
  <c r="F22" i="12"/>
  <c r="F23" i="12"/>
  <c r="AA8" i="11"/>
  <c r="AB8" i="11"/>
  <c r="AC8" i="11"/>
  <c r="AD8" i="11"/>
  <c r="AE8" i="11"/>
  <c r="AF8" i="11"/>
  <c r="AG8" i="11"/>
  <c r="AH8" i="11"/>
  <c r="AI8" i="11"/>
  <c r="AJ8" i="11"/>
  <c r="AK8" i="11"/>
  <c r="AL8" i="11"/>
  <c r="E11" i="12"/>
  <c r="E12" i="12"/>
  <c r="AA15" i="11"/>
  <c r="AB15" i="11"/>
  <c r="AC15" i="11"/>
  <c r="AD15" i="11"/>
  <c r="AE15" i="11"/>
  <c r="AF15" i="11"/>
  <c r="AG15" i="11"/>
  <c r="AH15" i="11"/>
  <c r="AI15" i="11"/>
  <c r="AJ15" i="11"/>
  <c r="AK15" i="11"/>
  <c r="AL15" i="11"/>
  <c r="E18" i="12"/>
  <c r="AA12" i="11"/>
  <c r="AB12" i="11"/>
  <c r="AC12" i="11"/>
  <c r="AD12" i="11"/>
  <c r="AE12" i="11"/>
  <c r="AF12" i="11"/>
  <c r="AG12" i="11"/>
  <c r="AH12" i="11"/>
  <c r="AI12" i="11"/>
  <c r="AJ12" i="11"/>
  <c r="AK12" i="11"/>
  <c r="AL12" i="11"/>
  <c r="E15" i="12"/>
  <c r="E20" i="12"/>
  <c r="E8" i="12"/>
  <c r="E22" i="12"/>
  <c r="E23" i="12"/>
  <c r="C24" i="12"/>
  <c r="D24" i="12"/>
  <c r="E24" i="12"/>
  <c r="F24" i="12"/>
  <c r="G24" i="12"/>
  <c r="BJ17" i="5"/>
  <c r="BD17" i="5"/>
  <c r="BC17" i="5"/>
  <c r="AY17" i="5"/>
  <c r="AU17" i="5"/>
  <c r="AT17" i="5"/>
  <c r="AR17" i="5"/>
  <c r="AN17" i="5"/>
  <c r="AM17" i="5"/>
  <c r="AZ17" i="5"/>
  <c r="BH17" i="5"/>
  <c r="AO17" i="5"/>
  <c r="AQ17" i="5"/>
  <c r="AS17" i="5"/>
  <c r="AV17" i="5"/>
  <c r="AW17" i="5"/>
  <c r="BA17" i="5"/>
  <c r="BB17" i="5"/>
  <c r="BE17" i="5"/>
  <c r="BG17" i="5"/>
  <c r="BI17" i="5"/>
  <c r="AP17" i="5"/>
  <c r="BF17" i="5"/>
  <c r="AX17" i="5"/>
  <c r="AL17" i="5"/>
  <c r="AA17" i="5"/>
  <c r="AG17" i="5"/>
  <c r="Z17" i="5"/>
  <c r="R17" i="5"/>
  <c r="V17" i="5"/>
  <c r="J17" i="5"/>
  <c r="C17" i="5"/>
  <c r="L17" i="5"/>
  <c r="AJ17" i="5"/>
  <c r="AH17" i="5"/>
  <c r="AF17" i="5"/>
  <c r="AE17" i="5"/>
  <c r="AC17" i="5"/>
  <c r="AK17" i="5"/>
  <c r="AB17" i="5"/>
  <c r="AI17" i="5"/>
  <c r="AD17" i="5"/>
  <c r="M17" i="5"/>
  <c r="T17" i="5"/>
  <c r="Q17" i="5"/>
  <c r="U17" i="5"/>
  <c r="Y17" i="5"/>
  <c r="X17" i="5"/>
  <c r="P17" i="5"/>
  <c r="O17" i="5"/>
  <c r="S17" i="5"/>
  <c r="W17" i="5"/>
  <c r="D17" i="5"/>
  <c r="K17" i="5"/>
  <c r="N17" i="5"/>
  <c r="F17" i="5"/>
  <c r="E17" i="5"/>
  <c r="G17" i="5"/>
  <c r="I17" i="5"/>
  <c r="H17" i="5"/>
  <c r="F9" i="5"/>
  <c r="F19" i="5"/>
  <c r="AZ9" i="5"/>
  <c r="AZ19" i="5"/>
  <c r="BI9" i="5"/>
  <c r="BI19" i="5"/>
  <c r="AN9" i="5"/>
  <c r="AN19" i="5"/>
  <c r="AO9" i="5"/>
  <c r="AO19" i="5"/>
  <c r="AR9" i="5"/>
  <c r="AR19" i="5"/>
  <c r="BJ9" i="5"/>
  <c r="BJ19" i="5"/>
  <c r="AX9" i="5"/>
  <c r="AX19" i="5"/>
  <c r="AU9" i="5"/>
  <c r="AU19" i="5"/>
  <c r="BD9" i="5"/>
  <c r="BD19" i="5"/>
  <c r="AW9" i="5"/>
  <c r="AW19" i="5"/>
  <c r="BH9" i="5"/>
  <c r="BH19" i="5"/>
  <c r="AP9" i="5"/>
  <c r="AP19" i="5"/>
  <c r="BC9" i="5"/>
  <c r="BC19" i="5"/>
  <c r="BG9" i="5"/>
  <c r="BG19" i="5"/>
  <c r="BB9" i="5"/>
  <c r="BB19" i="5"/>
  <c r="AQ9" i="5"/>
  <c r="AQ19" i="5"/>
  <c r="AV9" i="5"/>
  <c r="AV19" i="5"/>
  <c r="BA9" i="5"/>
  <c r="BA19" i="5"/>
  <c r="BE9" i="5"/>
  <c r="BE19" i="5"/>
  <c r="AS9" i="5"/>
  <c r="AS19" i="5"/>
  <c r="AT9" i="5"/>
  <c r="AT19" i="5"/>
  <c r="BF9" i="5"/>
  <c r="BF19" i="5"/>
  <c r="AM9" i="5"/>
  <c r="AM19" i="5"/>
  <c r="AY9" i="5"/>
  <c r="AY19" i="5"/>
  <c r="D9" i="5"/>
  <c r="D19" i="5"/>
  <c r="E9" i="5"/>
  <c r="E19" i="5"/>
  <c r="G9" i="5"/>
  <c r="G19" i="5"/>
  <c r="H9" i="5"/>
  <c r="H19" i="5"/>
  <c r="I9" i="5"/>
  <c r="I19" i="5"/>
  <c r="J9" i="5"/>
  <c r="J19" i="5"/>
  <c r="K9" i="5"/>
  <c r="K19" i="5"/>
  <c r="L9" i="5"/>
  <c r="L19" i="5"/>
  <c r="M9" i="5"/>
  <c r="M19" i="5"/>
  <c r="N9" i="5"/>
  <c r="N19" i="5"/>
  <c r="P9" i="5"/>
  <c r="P19" i="5"/>
  <c r="O9" i="5"/>
  <c r="O19" i="5"/>
  <c r="Q9" i="5"/>
  <c r="Q19" i="5"/>
  <c r="R9" i="5"/>
  <c r="R19" i="5"/>
  <c r="S9" i="5"/>
  <c r="S19" i="5"/>
  <c r="T9" i="5"/>
  <c r="T19" i="5"/>
  <c r="U9" i="5"/>
  <c r="U19" i="5"/>
  <c r="V9" i="5"/>
  <c r="V19" i="5"/>
  <c r="W9" i="5"/>
  <c r="W19" i="5"/>
  <c r="X9" i="5"/>
  <c r="X19" i="5"/>
  <c r="Y9" i="5"/>
  <c r="Y19" i="5"/>
  <c r="Z9" i="5"/>
  <c r="Z19" i="5"/>
  <c r="AA9" i="5"/>
  <c r="AA19" i="5"/>
  <c r="AB9" i="5"/>
  <c r="AB19" i="5"/>
  <c r="AC9" i="5"/>
  <c r="AC19" i="5"/>
  <c r="AD9" i="5"/>
  <c r="AD19" i="5"/>
  <c r="AE9" i="5"/>
  <c r="AE19" i="5"/>
  <c r="AF9" i="5"/>
  <c r="AF19" i="5"/>
  <c r="AG9" i="5"/>
  <c r="AG19" i="5"/>
  <c r="AH9" i="5"/>
  <c r="AH19" i="5"/>
  <c r="AI9" i="5"/>
  <c r="AI19" i="5"/>
  <c r="AJ9" i="5"/>
  <c r="AJ19" i="5"/>
  <c r="AK9" i="5"/>
  <c r="AK19" i="5"/>
  <c r="AL9" i="5"/>
  <c r="AL19" i="5"/>
  <c r="C9" i="5"/>
  <c r="C19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BE21" i="5"/>
  <c r="BF21" i="5"/>
  <c r="BG21" i="5"/>
  <c r="BH21" i="5"/>
  <c r="BI21" i="5"/>
  <c r="BJ21" i="5"/>
  <c r="F9" i="11"/>
  <c r="C17" i="11"/>
  <c r="E17" i="11"/>
  <c r="G17" i="11"/>
  <c r="D17" i="11"/>
  <c r="F17" i="11"/>
  <c r="F19" i="11"/>
  <c r="H17" i="11"/>
  <c r="I17" i="11"/>
  <c r="AX9" i="11"/>
  <c r="AX17" i="11"/>
  <c r="AX19" i="11"/>
  <c r="E9" i="11"/>
  <c r="E19" i="11"/>
  <c r="G9" i="11"/>
  <c r="G19" i="11"/>
  <c r="D9" i="11"/>
  <c r="D19" i="11"/>
  <c r="L17" i="11"/>
  <c r="P17" i="11"/>
  <c r="N17" i="11"/>
  <c r="AE17" i="11"/>
  <c r="BG17" i="11"/>
  <c r="S17" i="11"/>
  <c r="AW17" i="11"/>
  <c r="Q17" i="11"/>
  <c r="BC17" i="11"/>
  <c r="AS17" i="11"/>
  <c r="AK17" i="11"/>
  <c r="O17" i="11"/>
  <c r="AD17" i="11"/>
  <c r="AM17" i="11"/>
  <c r="AQ17" i="11"/>
  <c r="K17" i="11"/>
  <c r="AG17" i="11"/>
  <c r="AA17" i="11"/>
  <c r="AY17" i="11"/>
  <c r="BE17" i="11"/>
  <c r="Y17" i="11"/>
  <c r="M17" i="11"/>
  <c r="J17" i="11"/>
  <c r="W17" i="11"/>
  <c r="AI17" i="11"/>
  <c r="BI17" i="11"/>
  <c r="BA17" i="11"/>
  <c r="AO17" i="11"/>
  <c r="AC17" i="11"/>
  <c r="U17" i="11"/>
  <c r="AU17" i="11"/>
  <c r="R17" i="11"/>
  <c r="AZ9" i="11"/>
  <c r="AJ9" i="11"/>
  <c r="T9" i="11"/>
  <c r="H9" i="11"/>
  <c r="H19" i="11"/>
  <c r="I9" i="11"/>
  <c r="I19" i="11"/>
  <c r="AF17" i="11"/>
  <c r="Q9" i="11"/>
  <c r="Q19" i="11"/>
  <c r="BI9" i="11"/>
  <c r="BI19" i="11"/>
  <c r="AN9" i="11"/>
  <c r="N9" i="11"/>
  <c r="N19" i="11"/>
  <c r="AO9" i="11"/>
  <c r="AO19" i="11"/>
  <c r="AR9" i="11"/>
  <c r="AG9" i="11"/>
  <c r="AG19" i="11"/>
  <c r="BJ9" i="11"/>
  <c r="Z9" i="11"/>
  <c r="AU9" i="11"/>
  <c r="AU19" i="11"/>
  <c r="BD9" i="11"/>
  <c r="AW9" i="11"/>
  <c r="AW19" i="11"/>
  <c r="AC9" i="11"/>
  <c r="AC19" i="11"/>
  <c r="BH9" i="11"/>
  <c r="L9" i="11"/>
  <c r="L19" i="11"/>
  <c r="AP9" i="11"/>
  <c r="W9" i="11"/>
  <c r="W19" i="11"/>
  <c r="BC9" i="11"/>
  <c r="BC19" i="11"/>
  <c r="X9" i="11"/>
  <c r="K9" i="11"/>
  <c r="K19" i="11"/>
  <c r="BG9" i="11"/>
  <c r="BG19" i="11"/>
  <c r="BB9" i="11"/>
  <c r="AL9" i="11"/>
  <c r="AH9" i="11"/>
  <c r="AK9" i="11"/>
  <c r="AK19" i="11"/>
  <c r="AQ9" i="11"/>
  <c r="AQ19" i="11"/>
  <c r="M9" i="11"/>
  <c r="M19" i="11"/>
  <c r="AV9" i="11"/>
  <c r="BA9" i="11"/>
  <c r="BA19" i="11"/>
  <c r="BE9" i="11"/>
  <c r="BE19" i="11"/>
  <c r="S9" i="11"/>
  <c r="S19" i="11"/>
  <c r="AD9" i="11"/>
  <c r="AD19" i="11"/>
  <c r="AS9" i="11"/>
  <c r="AS19" i="11"/>
  <c r="V9" i="11"/>
  <c r="AB9" i="11"/>
  <c r="R9" i="11"/>
  <c r="R19" i="11"/>
  <c r="AT9" i="11"/>
  <c r="U9" i="11"/>
  <c r="U19" i="11"/>
  <c r="P9" i="11"/>
  <c r="P19" i="11"/>
  <c r="BF9" i="11"/>
  <c r="AE9" i="11"/>
  <c r="AE19" i="11"/>
  <c r="Y9" i="11"/>
  <c r="Y19" i="11"/>
  <c r="AF9" i="11"/>
  <c r="AI9" i="11"/>
  <c r="AI19" i="11"/>
  <c r="AJ17" i="11"/>
  <c r="AJ19" i="11"/>
  <c r="T17" i="11"/>
  <c r="T19" i="11"/>
  <c r="AH17" i="11"/>
  <c r="AH19" i="11"/>
  <c r="AF19" i="11"/>
  <c r="O9" i="11"/>
  <c r="O19" i="11"/>
  <c r="AA9" i="11"/>
  <c r="AA19" i="11"/>
  <c r="AY9" i="11"/>
  <c r="AY19" i="11"/>
  <c r="AM9" i="11"/>
  <c r="AM19" i="11"/>
  <c r="J9" i="11"/>
  <c r="J19" i="11"/>
  <c r="V17" i="11"/>
  <c r="V19" i="11"/>
  <c r="X17" i="11"/>
  <c r="X19" i="11"/>
  <c r="AL17" i="11"/>
  <c r="AL19" i="11"/>
  <c r="AB17" i="11"/>
  <c r="AB19" i="11"/>
  <c r="AN17" i="11"/>
  <c r="AN19" i="11"/>
  <c r="Z17" i="11"/>
  <c r="Z19" i="11"/>
  <c r="AP17" i="11"/>
  <c r="AP19" i="11"/>
  <c r="AR17" i="11"/>
  <c r="AR19" i="11"/>
  <c r="AT17" i="11"/>
  <c r="AT19" i="11"/>
  <c r="AV17" i="11"/>
  <c r="AV19" i="11"/>
  <c r="AZ17" i="11"/>
  <c r="AZ19" i="11"/>
  <c r="BB17" i="11"/>
  <c r="BB19" i="11"/>
  <c r="BD17" i="11"/>
  <c r="BD19" i="11"/>
  <c r="BF17" i="11"/>
  <c r="BF19" i="11"/>
  <c r="BH17" i="11"/>
  <c r="BH19" i="11"/>
  <c r="BJ17" i="11"/>
  <c r="BJ19" i="11"/>
  <c r="C9" i="11"/>
  <c r="C19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P21" i="11"/>
  <c r="AQ21" i="11"/>
  <c r="AR21" i="11"/>
  <c r="AS21" i="11"/>
  <c r="AT21" i="11"/>
  <c r="AU21" i="11"/>
  <c r="AV21" i="11"/>
  <c r="AW21" i="11"/>
  <c r="AX21" i="11"/>
  <c r="AY21" i="11"/>
  <c r="AZ21" i="11"/>
  <c r="BA21" i="11"/>
  <c r="BB21" i="11"/>
  <c r="BC21" i="11"/>
  <c r="BD21" i="11"/>
  <c r="BE21" i="11"/>
  <c r="BF21" i="11"/>
  <c r="BG21" i="11"/>
  <c r="BH21" i="11"/>
  <c r="BI21" i="11"/>
  <c r="BJ21" i="11"/>
  <c r="BK19" i="10"/>
  <c r="BL19" i="10"/>
  <c r="BM19" i="10"/>
  <c r="BN19" i="10"/>
  <c r="BO19" i="10"/>
  <c r="BP19" i="10"/>
  <c r="BK23" i="10"/>
  <c r="BL23" i="10"/>
  <c r="BM23" i="10"/>
  <c r="BN23" i="10"/>
  <c r="BO23" i="10"/>
  <c r="BP23" i="10"/>
  <c r="BQ23" i="10"/>
  <c r="BR23" i="10"/>
  <c r="BS23" i="10"/>
  <c r="BT23" i="10"/>
  <c r="BU23" i="10"/>
  <c r="BV23" i="10"/>
  <c r="BW23" i="10"/>
  <c r="BX23" i="10"/>
  <c r="BK27" i="10"/>
  <c r="BL27" i="10"/>
  <c r="BM27" i="10"/>
  <c r="BN27" i="10"/>
  <c r="BO27" i="10"/>
  <c r="BP27" i="10"/>
  <c r="BQ27" i="10"/>
  <c r="BR27" i="10"/>
  <c r="BS27" i="10"/>
  <c r="BT27" i="10"/>
  <c r="BU27" i="10"/>
  <c r="BV27" i="10"/>
  <c r="BW27" i="10"/>
  <c r="BX27" i="10"/>
  <c r="BY27" i="10"/>
  <c r="BZ27" i="10"/>
  <c r="CA27" i="10"/>
  <c r="CB27" i="10"/>
  <c r="CC27" i="10"/>
  <c r="CD27" i="10"/>
  <c r="CE27" i="10"/>
  <c r="CF27" i="10"/>
  <c r="CG27" i="10"/>
  <c r="BQ19" i="10"/>
  <c r="BY23" i="10"/>
  <c r="BK21" i="10"/>
  <c r="BL21" i="10"/>
  <c r="BM21" i="10"/>
  <c r="BN21" i="10"/>
  <c r="BO21" i="10"/>
  <c r="BP21" i="10"/>
  <c r="BQ21" i="10"/>
  <c r="BR21" i="10"/>
  <c r="BS21" i="10"/>
  <c r="BT21" i="10"/>
  <c r="BK25" i="10"/>
  <c r="BL25" i="10"/>
  <c r="BM25" i="10"/>
  <c r="BN25" i="10"/>
  <c r="BO25" i="10"/>
  <c r="BP25" i="10"/>
  <c r="BQ25" i="10"/>
  <c r="BR25" i="10"/>
  <c r="BS25" i="10"/>
  <c r="BT25" i="10"/>
  <c r="BU25" i="10"/>
  <c r="BV25" i="10"/>
  <c r="BW25" i="10"/>
  <c r="BX25" i="10"/>
  <c r="BY25" i="10"/>
  <c r="BZ25" i="10"/>
  <c r="CA25" i="10"/>
  <c r="CB25" i="10"/>
  <c r="BK30" i="10"/>
  <c r="BL30" i="10"/>
  <c r="BM30" i="10"/>
  <c r="BN30" i="10"/>
  <c r="BO30" i="10"/>
  <c r="BP30" i="10"/>
  <c r="BQ30" i="10"/>
  <c r="BR30" i="10"/>
  <c r="BS30" i="10"/>
  <c r="BT30" i="10"/>
  <c r="BU30" i="10"/>
  <c r="BV30" i="10"/>
  <c r="BW30" i="10"/>
  <c r="BX30" i="10"/>
  <c r="BY30" i="10"/>
  <c r="BZ30" i="10"/>
  <c r="CA30" i="10"/>
  <c r="CB30" i="10"/>
  <c r="CC30" i="10"/>
  <c r="CD30" i="10"/>
  <c r="CE30" i="10"/>
  <c r="CF30" i="10"/>
  <c r="CG30" i="10"/>
  <c r="CH30" i="10"/>
  <c r="CI30" i="10"/>
  <c r="CJ30" i="10"/>
  <c r="CK30" i="10"/>
  <c r="CL30" i="10"/>
  <c r="BK28" i="10"/>
  <c r="BL28" i="10"/>
  <c r="BM28" i="10"/>
  <c r="BN28" i="10"/>
  <c r="BO28" i="10"/>
  <c r="BP28" i="10"/>
  <c r="BQ28" i="10"/>
  <c r="BR28" i="10"/>
  <c r="BS28" i="10"/>
  <c r="BT28" i="10"/>
  <c r="BU28" i="10"/>
  <c r="BV28" i="10"/>
  <c r="BW28" i="10"/>
  <c r="BX28" i="10"/>
  <c r="BY28" i="10"/>
  <c r="BZ28" i="10"/>
  <c r="CA28" i="10"/>
  <c r="CB28" i="10"/>
  <c r="CC28" i="10"/>
  <c r="CD28" i="10"/>
  <c r="CE28" i="10"/>
  <c r="CF28" i="10"/>
  <c r="CG28" i="10"/>
  <c r="CH28" i="10"/>
  <c r="BK26" i="10"/>
  <c r="BL26" i="10"/>
  <c r="BM26" i="10"/>
  <c r="BN26" i="10"/>
  <c r="BO26" i="10"/>
  <c r="BP26" i="10"/>
  <c r="BQ26" i="10"/>
  <c r="BR26" i="10"/>
  <c r="BS26" i="10"/>
  <c r="BT26" i="10"/>
  <c r="BU26" i="10"/>
  <c r="BV26" i="10"/>
  <c r="BW26" i="10"/>
  <c r="BX26" i="10"/>
  <c r="BY26" i="10"/>
  <c r="BZ26" i="10"/>
  <c r="CA26" i="10"/>
  <c r="CB26" i="10"/>
  <c r="CC26" i="10"/>
  <c r="CD26" i="10"/>
  <c r="BK24" i="10"/>
  <c r="BL24" i="10"/>
  <c r="BM24" i="10"/>
  <c r="BN24" i="10"/>
  <c r="BO24" i="10"/>
  <c r="BP24" i="10"/>
  <c r="BQ24" i="10"/>
  <c r="BR24" i="10"/>
  <c r="BS24" i="10"/>
  <c r="BT24" i="10"/>
  <c r="BU24" i="10"/>
  <c r="BV24" i="10"/>
  <c r="BW24" i="10"/>
  <c r="BX24" i="10"/>
  <c r="BY24" i="10"/>
  <c r="BZ24" i="10"/>
  <c r="BK22" i="10"/>
  <c r="BL22" i="10"/>
  <c r="BM22" i="10"/>
  <c r="BN22" i="10"/>
  <c r="BO22" i="10"/>
  <c r="BP22" i="10"/>
  <c r="BQ22" i="10"/>
  <c r="BR22" i="10"/>
  <c r="BS22" i="10"/>
  <c r="BT22" i="10"/>
  <c r="BU22" i="10"/>
  <c r="BV22" i="10"/>
  <c r="BK20" i="10"/>
  <c r="BL20" i="10"/>
  <c r="BM20" i="10"/>
  <c r="BN20" i="10"/>
  <c r="BO20" i="10"/>
  <c r="BP20" i="10"/>
  <c r="BQ20" i="10"/>
  <c r="BR20" i="10"/>
  <c r="BK18" i="10"/>
  <c r="BL18" i="10"/>
  <c r="BM18" i="10"/>
  <c r="BN18" i="10"/>
  <c r="BK29" i="10"/>
  <c r="BL29" i="10"/>
  <c r="BM29" i="10"/>
  <c r="BN29" i="10"/>
  <c r="BO29" i="10"/>
  <c r="BP29" i="10"/>
  <c r="BQ29" i="10"/>
  <c r="BR29" i="10"/>
  <c r="BS29" i="10"/>
  <c r="BT29" i="10"/>
  <c r="BU29" i="10"/>
  <c r="BV29" i="10"/>
  <c r="BW29" i="10"/>
  <c r="BX29" i="10"/>
  <c r="BY29" i="10"/>
  <c r="BZ29" i="10"/>
  <c r="CA29" i="10"/>
  <c r="CB29" i="10"/>
  <c r="CC29" i="10"/>
  <c r="CD29" i="10"/>
  <c r="CE29" i="10"/>
  <c r="CF29" i="10"/>
  <c r="CG29" i="10"/>
  <c r="CH29" i="10"/>
  <c r="CI29" i="10"/>
  <c r="CJ29" i="10"/>
  <c r="BK17" i="10"/>
  <c r="BL17" i="10"/>
  <c r="CK29" i="10"/>
  <c r="CK57" i="10"/>
  <c r="CJ57" i="10"/>
  <c r="BW22" i="10"/>
  <c r="BW57" i="10"/>
  <c r="BV57" i="10"/>
  <c r="BU21" i="10"/>
  <c r="BU57" i="10"/>
  <c r="BT57" i="10"/>
  <c r="BK16" i="10"/>
  <c r="BK57" i="10"/>
  <c r="CA24" i="10"/>
  <c r="CA57" i="10"/>
  <c r="BZ57" i="10"/>
  <c r="BP57" i="10"/>
  <c r="BO18" i="10"/>
  <c r="BO57" i="10"/>
  <c r="BN57" i="10"/>
  <c r="CE26" i="10"/>
  <c r="CE57" i="10"/>
  <c r="CD57" i="10"/>
  <c r="BX57" i="10"/>
  <c r="BQ57" i="10"/>
  <c r="CM30" i="10"/>
  <c r="CM57" i="10"/>
  <c r="CL57" i="10"/>
  <c r="CG57" i="10"/>
  <c r="CC25" i="10"/>
  <c r="CC57" i="10"/>
  <c r="CB57" i="10"/>
  <c r="BM17" i="10"/>
  <c r="BM57" i="10"/>
  <c r="BL57" i="10"/>
  <c r="BS20" i="10"/>
  <c r="BS57" i="10"/>
  <c r="BR57" i="10"/>
  <c r="CI28" i="10"/>
  <c r="CI57" i="10"/>
  <c r="CH57" i="10"/>
  <c r="BY57" i="10"/>
  <c r="CF57" i="10"/>
  <c r="C93" i="8"/>
  <c r="C101" i="8"/>
  <c r="D93" i="8"/>
  <c r="E93" i="8"/>
  <c r="C105" i="8"/>
  <c r="F93" i="8"/>
  <c r="D101" i="8"/>
  <c r="C118" i="8"/>
  <c r="C122" i="8"/>
  <c r="C108" i="8"/>
  <c r="E101" i="8"/>
  <c r="G93" i="8"/>
  <c r="C114" i="8"/>
  <c r="E118" i="8"/>
  <c r="D118" i="8"/>
  <c r="D105" i="8"/>
  <c r="D108" i="8"/>
  <c r="H93" i="8"/>
  <c r="E105" i="8"/>
  <c r="E108" i="8"/>
  <c r="E122" i="8"/>
  <c r="F101" i="8"/>
  <c r="F118" i="8"/>
  <c r="F105" i="8"/>
  <c r="F108" i="8"/>
  <c r="I93" i="8"/>
  <c r="D122" i="8"/>
  <c r="D114" i="8"/>
  <c r="E114" i="8"/>
  <c r="G118" i="8"/>
  <c r="G105" i="8"/>
  <c r="G101" i="8"/>
  <c r="J93" i="8"/>
  <c r="F122" i="8"/>
  <c r="F114" i="8"/>
  <c r="H101" i="8"/>
  <c r="H118" i="8"/>
  <c r="H105" i="8"/>
  <c r="K93" i="8"/>
  <c r="I101" i="8"/>
  <c r="G108" i="8"/>
  <c r="G122" i="8"/>
  <c r="G114" i="8"/>
  <c r="H108" i="8"/>
  <c r="I105" i="8"/>
  <c r="I108" i="8"/>
  <c r="H122" i="8"/>
  <c r="H114" i="8"/>
  <c r="J101" i="8"/>
  <c r="L93" i="8"/>
  <c r="I114" i="8"/>
  <c r="I118" i="8"/>
  <c r="J118" i="8"/>
  <c r="M93" i="8"/>
  <c r="K101" i="8"/>
  <c r="I122" i="8"/>
  <c r="J105" i="8"/>
  <c r="J108" i="8"/>
  <c r="J114" i="8"/>
  <c r="L101" i="8"/>
  <c r="N93" i="8"/>
  <c r="J122" i="8"/>
  <c r="L118" i="8"/>
  <c r="O93" i="8"/>
  <c r="K118" i="8"/>
  <c r="K105" i="8"/>
  <c r="K108" i="8"/>
  <c r="M101" i="8"/>
  <c r="L105" i="8"/>
  <c r="L108" i="8"/>
  <c r="L122" i="8"/>
  <c r="K122" i="8"/>
  <c r="K114" i="8"/>
  <c r="P93" i="8"/>
  <c r="M118" i="8"/>
  <c r="M105" i="8"/>
  <c r="M108" i="8"/>
  <c r="L114" i="8"/>
  <c r="N118" i="8"/>
  <c r="N105" i="8"/>
  <c r="M122" i="8"/>
  <c r="M114" i="8"/>
  <c r="N101" i="8"/>
  <c r="Q93" i="8"/>
  <c r="O118" i="8"/>
  <c r="O105" i="8"/>
  <c r="R93" i="8"/>
  <c r="P101" i="8"/>
  <c r="O101" i="8"/>
  <c r="N122" i="8"/>
  <c r="N114" i="8"/>
  <c r="N108" i="8"/>
  <c r="P118" i="8"/>
  <c r="O108" i="8"/>
  <c r="O122" i="8"/>
  <c r="O114" i="8"/>
  <c r="S93" i="8"/>
  <c r="Q101" i="8"/>
  <c r="P105" i="8"/>
  <c r="P108" i="8"/>
  <c r="P114" i="8"/>
  <c r="T93" i="8"/>
  <c r="Q118" i="8"/>
  <c r="Q105" i="8"/>
  <c r="R101" i="8"/>
  <c r="P122" i="8"/>
  <c r="Q108" i="8"/>
  <c r="Q122" i="8"/>
  <c r="Q114" i="8"/>
  <c r="U93" i="8"/>
  <c r="S101" i="8"/>
  <c r="S118" i="8"/>
  <c r="S105" i="8"/>
  <c r="S108" i="8"/>
  <c r="V93" i="8"/>
  <c r="R118" i="8"/>
  <c r="R105" i="8"/>
  <c r="R108" i="8"/>
  <c r="T101" i="8"/>
  <c r="T118" i="8"/>
  <c r="T105" i="8"/>
  <c r="T108" i="8"/>
  <c r="U101" i="8"/>
  <c r="S122" i="8"/>
  <c r="S114" i="8"/>
  <c r="R122" i="8"/>
  <c r="R114" i="8"/>
  <c r="W93" i="8"/>
  <c r="X93" i="8"/>
  <c r="U118" i="8"/>
  <c r="U105" i="8"/>
  <c r="U108" i="8"/>
  <c r="V101" i="8"/>
  <c r="T122" i="8"/>
  <c r="T114" i="8"/>
  <c r="V118" i="8"/>
  <c r="Y93" i="8"/>
  <c r="U122" i="8"/>
  <c r="U114" i="8"/>
  <c r="V105" i="8"/>
  <c r="V108" i="8"/>
  <c r="W101" i="8"/>
  <c r="V122" i="8"/>
  <c r="W118" i="8"/>
  <c r="W105" i="8"/>
  <c r="X101" i="8"/>
  <c r="Z93" i="8"/>
  <c r="V114" i="8"/>
  <c r="W108" i="8"/>
  <c r="X118" i="8"/>
  <c r="AA93" i="8"/>
  <c r="W122" i="8"/>
  <c r="W114" i="8"/>
  <c r="X105" i="8"/>
  <c r="X108" i="8"/>
  <c r="X122" i="8"/>
  <c r="Y105" i="8"/>
  <c r="Y118" i="8"/>
  <c r="AB93" i="8"/>
  <c r="Y101" i="8"/>
  <c r="Y108" i="8"/>
  <c r="X114" i="8"/>
  <c r="Z101" i="8"/>
  <c r="AC93" i="8"/>
  <c r="Z118" i="8"/>
  <c r="Z105" i="8"/>
  <c r="AA101" i="8"/>
  <c r="Y122" i="8"/>
  <c r="Y114" i="8"/>
  <c r="Z108" i="8"/>
  <c r="AA118" i="8"/>
  <c r="AB101" i="8"/>
  <c r="Z122" i="8"/>
  <c r="Z114" i="8"/>
  <c r="AD93" i="8"/>
  <c r="AA105" i="8"/>
  <c r="AA108" i="8"/>
  <c r="AA122" i="8"/>
  <c r="AE93" i="8"/>
  <c r="AB105" i="8"/>
  <c r="AB108" i="8"/>
  <c r="AA114" i="8"/>
  <c r="AB118" i="8"/>
  <c r="AC101" i="8"/>
  <c r="AC118" i="8"/>
  <c r="AC105" i="8"/>
  <c r="AF93" i="8"/>
  <c r="AB114" i="8"/>
  <c r="AB122" i="8"/>
  <c r="AC108" i="8"/>
  <c r="AD118" i="8"/>
  <c r="AD105" i="8"/>
  <c r="AD101" i="8"/>
  <c r="AG93" i="8"/>
  <c r="AC122" i="8"/>
  <c r="AC114" i="8"/>
  <c r="AE101" i="8"/>
  <c r="AE118" i="8"/>
  <c r="AE105" i="8"/>
  <c r="AE108" i="8"/>
  <c r="AH93" i="8"/>
  <c r="AD108" i="8"/>
  <c r="AF101" i="8"/>
  <c r="AD122" i="8"/>
  <c r="AD114" i="8"/>
  <c r="AI93" i="8"/>
  <c r="AG101" i="8"/>
  <c r="AE122" i="8"/>
  <c r="AE114" i="8"/>
  <c r="AG105" i="8"/>
  <c r="AG108" i="8"/>
  <c r="AF118" i="8"/>
  <c r="AF105" i="8"/>
  <c r="AF108" i="8"/>
  <c r="AJ93" i="8"/>
  <c r="AG118" i="8"/>
  <c r="AH118" i="8"/>
  <c r="AH105" i="8"/>
  <c r="AH101" i="8"/>
  <c r="AK93" i="8"/>
  <c r="AI101" i="8"/>
  <c r="AF122" i="8"/>
  <c r="AF114" i="8"/>
  <c r="AG122" i="8"/>
  <c r="AG114" i="8"/>
  <c r="AI118" i="8"/>
  <c r="AI105" i="8"/>
  <c r="AI108" i="8"/>
  <c r="AL93" i="8"/>
  <c r="AH108" i="8"/>
  <c r="AH122" i="8"/>
  <c r="AH114" i="8"/>
  <c r="AJ101" i="8"/>
  <c r="AJ105" i="8"/>
  <c r="AJ118" i="8"/>
  <c r="AK101" i="8"/>
  <c r="AM93" i="8"/>
  <c r="AI122" i="8"/>
  <c r="AI114" i="8"/>
  <c r="AK118" i="8"/>
  <c r="AJ108" i="8"/>
  <c r="AL101" i="8"/>
  <c r="AN93" i="8"/>
  <c r="AJ122" i="8"/>
  <c r="AJ114" i="8"/>
  <c r="AK105" i="8"/>
  <c r="AK108" i="8"/>
  <c r="AK122" i="8"/>
  <c r="AO93" i="8"/>
  <c r="AM101" i="8"/>
  <c r="AL118" i="8"/>
  <c r="AK114" i="8"/>
  <c r="AL105" i="8"/>
  <c r="AL108" i="8"/>
  <c r="AN101" i="8"/>
  <c r="AL114" i="8"/>
  <c r="AP93" i="8"/>
  <c r="AL122" i="8"/>
  <c r="AM118" i="8"/>
  <c r="AM105" i="8"/>
  <c r="AM108" i="8"/>
  <c r="AN118" i="8"/>
  <c r="AO101" i="8"/>
  <c r="AQ93" i="8"/>
  <c r="AM114" i="8"/>
  <c r="AM122" i="8"/>
  <c r="AN105" i="8"/>
  <c r="AN108" i="8"/>
  <c r="AN122" i="8"/>
  <c r="AR93" i="8"/>
  <c r="AN114" i="8"/>
  <c r="AO105" i="8"/>
  <c r="AO108" i="8"/>
  <c r="AO118" i="8"/>
  <c r="AP101" i="8"/>
  <c r="AQ101" i="8"/>
  <c r="AS93" i="8"/>
  <c r="AO114" i="8"/>
  <c r="AP118" i="8"/>
  <c r="AP105" i="8"/>
  <c r="AO122" i="8"/>
  <c r="AQ118" i="8"/>
  <c r="AP108" i="8"/>
  <c r="AT93" i="8"/>
  <c r="AP122" i="8"/>
  <c r="AP114" i="8"/>
  <c r="AQ105" i="8"/>
  <c r="AQ108" i="8"/>
  <c r="AQ114" i="8"/>
  <c r="AR101" i="8"/>
  <c r="AR118" i="8"/>
  <c r="AR105" i="8"/>
  <c r="AS101" i="8"/>
  <c r="AU93" i="8"/>
  <c r="AQ122" i="8"/>
  <c r="AR108" i="8"/>
  <c r="AS105" i="8"/>
  <c r="AS108" i="8"/>
  <c r="AR122" i="8"/>
  <c r="AR114" i="8"/>
  <c r="AV93" i="8"/>
  <c r="AT101" i="8"/>
  <c r="AS118" i="8"/>
  <c r="AW93" i="8"/>
  <c r="AS122" i="8"/>
  <c r="AS114" i="8"/>
  <c r="AU101" i="8"/>
  <c r="AU118" i="8"/>
  <c r="AU105" i="8"/>
  <c r="AV101" i="8"/>
  <c r="AT105" i="8"/>
  <c r="AT108" i="8"/>
  <c r="AT118" i="8"/>
  <c r="AX93" i="8"/>
  <c r="AU108" i="8"/>
  <c r="AV105" i="8"/>
  <c r="AV108" i="8"/>
  <c r="AT122" i="8"/>
  <c r="AT114" i="8"/>
  <c r="AY93" i="8"/>
  <c r="AW101" i="8"/>
  <c r="AU122" i="8"/>
  <c r="AU114" i="8"/>
  <c r="AV118" i="8"/>
  <c r="AZ93" i="8"/>
  <c r="AX101" i="8"/>
  <c r="AV122" i="8"/>
  <c r="AX118" i="8"/>
  <c r="AV114" i="8"/>
  <c r="BA93" i="8"/>
  <c r="AW118" i="8"/>
  <c r="AW105" i="8"/>
  <c r="AW108" i="8"/>
  <c r="AY101" i="8"/>
  <c r="AX122" i="8"/>
  <c r="AX105" i="8"/>
  <c r="AX108" i="8"/>
  <c r="AY118" i="8"/>
  <c r="AY105" i="8"/>
  <c r="AY108" i="8"/>
  <c r="AW122" i="8"/>
  <c r="AW114" i="8"/>
  <c r="BB93" i="8"/>
  <c r="AZ101" i="8"/>
  <c r="AX114" i="8"/>
  <c r="AY122" i="8"/>
  <c r="AY114" i="8"/>
  <c r="BA101" i="8"/>
  <c r="BC93" i="8"/>
  <c r="BA105" i="8"/>
  <c r="BA108" i="8"/>
  <c r="BD93" i="8"/>
  <c r="AZ118" i="8"/>
  <c r="AZ105" i="8"/>
  <c r="AZ108" i="8"/>
  <c r="BB101" i="8"/>
  <c r="BA114" i="8"/>
  <c r="BA118" i="8"/>
  <c r="BB105" i="8"/>
  <c r="BB108" i="8"/>
  <c r="BC101" i="8"/>
  <c r="BE93" i="8"/>
  <c r="AZ122" i="8"/>
  <c r="AZ114" i="8"/>
  <c r="BB114" i="8"/>
  <c r="BB118" i="8"/>
  <c r="BA122" i="8"/>
  <c r="BF93" i="8"/>
  <c r="BC118" i="8"/>
  <c r="BD101" i="8"/>
  <c r="BC105" i="8"/>
  <c r="BC108" i="8"/>
  <c r="BB122" i="8"/>
  <c r="BG93" i="8"/>
  <c r="BC122" i="8"/>
  <c r="BC114" i="8"/>
  <c r="BD118" i="8"/>
  <c r="BD105" i="8"/>
  <c r="BD108" i="8"/>
  <c r="BE101" i="8"/>
  <c r="BE105" i="8"/>
  <c r="BE118" i="8"/>
  <c r="BF101" i="8"/>
  <c r="BH93" i="8"/>
  <c r="BD122" i="8"/>
  <c r="BD114" i="8"/>
  <c r="BE108" i="8"/>
  <c r="BG101" i="8"/>
  <c r="BI93" i="8"/>
  <c r="BE122" i="8"/>
  <c r="BE114" i="8"/>
  <c r="BF118" i="8"/>
  <c r="BF105" i="8"/>
  <c r="BF108" i="8"/>
  <c r="BJ93" i="8"/>
  <c r="BH101" i="8"/>
  <c r="BG118" i="8"/>
  <c r="BG105" i="8"/>
  <c r="BG108" i="8"/>
  <c r="BH118" i="8"/>
  <c r="BG114" i="8"/>
  <c r="BF122" i="8"/>
  <c r="BF114" i="8"/>
  <c r="BI101" i="8"/>
  <c r="BG122" i="8"/>
  <c r="BH114" i="8"/>
  <c r="BH105" i="8"/>
  <c r="BH108" i="8"/>
  <c r="BI118" i="8"/>
  <c r="BI105" i="8"/>
  <c r="BI108" i="8"/>
  <c r="BJ101" i="8"/>
  <c r="BJ118" i="8"/>
  <c r="BJ105" i="8"/>
  <c r="BH122" i="8"/>
  <c r="BI122" i="8"/>
  <c r="BI114" i="8"/>
  <c r="BJ108" i="8"/>
  <c r="BJ122" i="8"/>
  <c r="BJ114" i="8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AY7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A12" i="3"/>
  <c r="BB10" i="3"/>
  <c r="BC10" i="3"/>
  <c r="BB11" i="3"/>
  <c r="BC11" i="3"/>
  <c r="BD11" i="3"/>
  <c r="BE11" i="3"/>
  <c r="BF11" i="3"/>
  <c r="BG11" i="3"/>
  <c r="BH11" i="3"/>
  <c r="BI11" i="3"/>
  <c r="BJ11" i="3"/>
  <c r="AY12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AY19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AY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Y28" i="3"/>
  <c r="AZ24" i="3"/>
  <c r="BA24" i="3"/>
  <c r="BB24" i="3"/>
  <c r="BB39" i="3"/>
  <c r="BC24" i="3"/>
  <c r="BC39" i="3"/>
  <c r="BD24" i="3"/>
  <c r="BD39" i="3"/>
  <c r="BE24" i="3"/>
  <c r="BF24" i="3"/>
  <c r="BF39" i="3"/>
  <c r="BG24" i="3"/>
  <c r="BG39" i="3"/>
  <c r="BH24" i="3"/>
  <c r="BH39" i="3"/>
  <c r="BI24" i="3"/>
  <c r="BJ24" i="3"/>
  <c r="BJ39" i="3"/>
  <c r="AZ25" i="3"/>
  <c r="BA25" i="3"/>
  <c r="BB25" i="3"/>
  <c r="BC25" i="3"/>
  <c r="BD25" i="3"/>
  <c r="BE25" i="3"/>
  <c r="BF25" i="3"/>
  <c r="BG25" i="3"/>
  <c r="BH25" i="3"/>
  <c r="BI25" i="3"/>
  <c r="BJ25" i="3"/>
  <c r="AZ26" i="3"/>
  <c r="BA26" i="3"/>
  <c r="BB26" i="3"/>
  <c r="BC26" i="3"/>
  <c r="BD26" i="3"/>
  <c r="BE26" i="3"/>
  <c r="BF26" i="3"/>
  <c r="BG26" i="3"/>
  <c r="BH26" i="3"/>
  <c r="BI26" i="3"/>
  <c r="BJ26" i="3"/>
  <c r="AZ27" i="3"/>
  <c r="BA27" i="3"/>
  <c r="BB27" i="3"/>
  <c r="BC27" i="3"/>
  <c r="BD27" i="3"/>
  <c r="BE27" i="3"/>
  <c r="BF27" i="3"/>
  <c r="BG27" i="3"/>
  <c r="BH27" i="3"/>
  <c r="BI27" i="3"/>
  <c r="BJ27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AY34" i="3"/>
  <c r="AY39" i="3"/>
  <c r="AY48" i="3"/>
  <c r="AZ39" i="3"/>
  <c r="AZ52" i="3"/>
  <c r="AZ48" i="3"/>
  <c r="AZ56" i="3"/>
  <c r="BA39" i="3"/>
  <c r="BA52" i="3"/>
  <c r="BE39" i="3"/>
  <c r="BE52" i="3"/>
  <c r="BI39" i="3"/>
  <c r="BI52" i="3"/>
  <c r="BA48" i="3"/>
  <c r="BA56" i="3"/>
  <c r="AM7" i="3"/>
  <c r="AN7" i="3"/>
  <c r="AO7" i="3"/>
  <c r="AP7" i="3"/>
  <c r="AM12" i="3"/>
  <c r="AN12" i="3"/>
  <c r="AO12" i="3"/>
  <c r="AP12" i="3"/>
  <c r="AM19" i="3"/>
  <c r="AN19" i="3"/>
  <c r="AO19" i="3"/>
  <c r="AP19" i="3"/>
  <c r="AM24" i="3"/>
  <c r="AM28" i="3"/>
  <c r="AM34" i="3"/>
  <c r="AM36" i="3"/>
  <c r="AM38" i="3"/>
  <c r="AM39" i="3"/>
  <c r="AM40" i="3"/>
  <c r="AM43" i="3"/>
  <c r="AN24" i="3"/>
  <c r="AO24" i="3"/>
  <c r="AP24" i="3"/>
  <c r="AQ24" i="3"/>
  <c r="AR24" i="3"/>
  <c r="AS24" i="3"/>
  <c r="AT24" i="3"/>
  <c r="AU24" i="3"/>
  <c r="AV24" i="3"/>
  <c r="AW24" i="3"/>
  <c r="AX24" i="3"/>
  <c r="AN28" i="3"/>
  <c r="AO28" i="3"/>
  <c r="AN34" i="3"/>
  <c r="AN36" i="3"/>
  <c r="AO34" i="3"/>
  <c r="AO36" i="3"/>
  <c r="AO38" i="3"/>
  <c r="AO39" i="3"/>
  <c r="AO40" i="3"/>
  <c r="AO43" i="3"/>
  <c r="AN38" i="3"/>
  <c r="AN39" i="3"/>
  <c r="AN40" i="3"/>
  <c r="AO52" i="3"/>
  <c r="AP39" i="3"/>
  <c r="AP48" i="3"/>
  <c r="AQ39" i="3"/>
  <c r="AQ52" i="3"/>
  <c r="AQ48" i="3"/>
  <c r="AQ56" i="3"/>
  <c r="AR39" i="3"/>
  <c r="AS39" i="3"/>
  <c r="AS48" i="3"/>
  <c r="AS52" i="3"/>
  <c r="AS56" i="3"/>
  <c r="AT39" i="3"/>
  <c r="AT48" i="3"/>
  <c r="AU39" i="3"/>
  <c r="AU48" i="3"/>
  <c r="AU52" i="3"/>
  <c r="AU56" i="3"/>
  <c r="AV39" i="3"/>
  <c r="AW39" i="3"/>
  <c r="AX39" i="3"/>
  <c r="AX48" i="3"/>
  <c r="AM47" i="3"/>
  <c r="AM48" i="3"/>
  <c r="AM49" i="3"/>
  <c r="AN48" i="3"/>
  <c r="AR48" i="3"/>
  <c r="AR52" i="3"/>
  <c r="AR56" i="3"/>
  <c r="AV48" i="3"/>
  <c r="AW48" i="3"/>
  <c r="AM51" i="3"/>
  <c r="AM52" i="3"/>
  <c r="AN52" i="3"/>
  <c r="AN56" i="3"/>
  <c r="AV52" i="3"/>
  <c r="AW52" i="3"/>
  <c r="AM53" i="3"/>
  <c r="AM55" i="3"/>
  <c r="AV56" i="3"/>
  <c r="AW56" i="3"/>
  <c r="BH52" i="3"/>
  <c r="BH48" i="3"/>
  <c r="BH56" i="3"/>
  <c r="BD52" i="3"/>
  <c r="BD48" i="3"/>
  <c r="BD56" i="3"/>
  <c r="BG48" i="3"/>
  <c r="BG52" i="3"/>
  <c r="BC48" i="3"/>
  <c r="BC52" i="3"/>
  <c r="BC56" i="3"/>
  <c r="BE48" i="3"/>
  <c r="AY52" i="3"/>
  <c r="AY56" i="3"/>
  <c r="BI48" i="3"/>
  <c r="AM56" i="3"/>
  <c r="AM57" i="3"/>
  <c r="AO48" i="3"/>
  <c r="AO56" i="3"/>
  <c r="BJ48" i="3"/>
  <c r="BJ52" i="3"/>
  <c r="BF48" i="3"/>
  <c r="BF52" i="3"/>
  <c r="BB48" i="3"/>
  <c r="BB52" i="3"/>
  <c r="BE56" i="3"/>
  <c r="BA34" i="3"/>
  <c r="BB31" i="3"/>
  <c r="BG56" i="3"/>
  <c r="BA28" i="3"/>
  <c r="BA19" i="3"/>
  <c r="BB17" i="3"/>
  <c r="BC17" i="3"/>
  <c r="BD17" i="3"/>
  <c r="BE17" i="3"/>
  <c r="BF17" i="3"/>
  <c r="BG17" i="3"/>
  <c r="BH17" i="3"/>
  <c r="BI17" i="3"/>
  <c r="BJ17" i="3"/>
  <c r="BC15" i="3"/>
  <c r="BB19" i="3"/>
  <c r="BI56" i="3"/>
  <c r="AY36" i="3"/>
  <c r="AY38" i="3"/>
  <c r="BB5" i="3"/>
  <c r="BA7" i="3"/>
  <c r="BA38" i="3"/>
  <c r="BC12" i="3"/>
  <c r="BD10" i="3"/>
  <c r="BB28" i="3"/>
  <c r="AZ19" i="3"/>
  <c r="AZ28" i="3"/>
  <c r="BB12" i="3"/>
  <c r="AZ12" i="3"/>
  <c r="BC28" i="3"/>
  <c r="BD22" i="3"/>
  <c r="AZ34" i="3"/>
  <c r="AZ7" i="3"/>
  <c r="AZ38" i="3"/>
  <c r="AS34" i="3"/>
  <c r="AN43" i="3"/>
  <c r="AQ28" i="3"/>
  <c r="AO51" i="3"/>
  <c r="AO53" i="3"/>
  <c r="AO47" i="3"/>
  <c r="AR34" i="3"/>
  <c r="AQ19" i="3"/>
  <c r="AQ12" i="3"/>
  <c r="AQ7" i="3"/>
  <c r="AQ34" i="3"/>
  <c r="AX52" i="3"/>
  <c r="AX56" i="3"/>
  <c r="AT52" i="3"/>
  <c r="AT56" i="3"/>
  <c r="AP52" i="3"/>
  <c r="AP56" i="3"/>
  <c r="AN51" i="3"/>
  <c r="AN53" i="3"/>
  <c r="AN47" i="3"/>
  <c r="AP34" i="3"/>
  <c r="AP28" i="3"/>
  <c r="AP36" i="3"/>
  <c r="AZ40" i="3"/>
  <c r="AZ47" i="3"/>
  <c r="AZ51" i="3"/>
  <c r="AZ53" i="3"/>
  <c r="BC5" i="3"/>
  <c r="BB7" i="3"/>
  <c r="BB34" i="3"/>
  <c r="BB38" i="3"/>
  <c r="AZ36" i="3"/>
  <c r="BD12" i="3"/>
  <c r="BE10" i="3"/>
  <c r="AY47" i="3"/>
  <c r="AY51" i="3"/>
  <c r="AY53" i="3"/>
  <c r="AY40" i="3"/>
  <c r="BC19" i="3"/>
  <c r="BD15" i="3"/>
  <c r="BF56" i="3"/>
  <c r="BD28" i="3"/>
  <c r="BE22" i="3"/>
  <c r="AY43" i="3"/>
  <c r="BC31" i="3"/>
  <c r="BA47" i="3"/>
  <c r="BA40" i="3"/>
  <c r="BA51" i="3"/>
  <c r="BA53" i="3"/>
  <c r="BA36" i="3"/>
  <c r="BB56" i="3"/>
  <c r="BJ56" i="3"/>
  <c r="AN55" i="3"/>
  <c r="AN57" i="3"/>
  <c r="AN49" i="3"/>
  <c r="AT34" i="3"/>
  <c r="AO55" i="3"/>
  <c r="AO57" i="3"/>
  <c r="AO49" i="3"/>
  <c r="AR7" i="3"/>
  <c r="AR19" i="3"/>
  <c r="AR12" i="3"/>
  <c r="AQ36" i="3"/>
  <c r="AQ38" i="3"/>
  <c r="AR28" i="3"/>
  <c r="AR36" i="3"/>
  <c r="AP38" i="3"/>
  <c r="T24" i="3"/>
  <c r="T39" i="3"/>
  <c r="T48" i="3"/>
  <c r="AL24" i="3"/>
  <c r="AL39" i="3"/>
  <c r="AK24" i="3"/>
  <c r="AK39" i="3"/>
  <c r="AJ24" i="3"/>
  <c r="AJ39" i="3"/>
  <c r="AI24" i="3"/>
  <c r="AI39" i="3"/>
  <c r="AI52" i="3"/>
  <c r="AH24" i="3"/>
  <c r="AH39" i="3"/>
  <c r="AG24" i="3"/>
  <c r="AG39" i="3"/>
  <c r="AF24" i="3"/>
  <c r="AF39" i="3"/>
  <c r="AF52" i="3"/>
  <c r="AE24" i="3"/>
  <c r="AE39" i="3"/>
  <c r="AE52" i="3"/>
  <c r="AD24" i="3"/>
  <c r="AD39" i="3"/>
  <c r="AC24" i="3"/>
  <c r="AC39" i="3"/>
  <c r="AB24" i="3"/>
  <c r="AB39" i="3"/>
  <c r="AA24" i="3"/>
  <c r="AA39" i="3"/>
  <c r="AA52" i="3"/>
  <c r="Z24" i="3"/>
  <c r="Z39" i="3"/>
  <c r="Y24" i="3"/>
  <c r="Y39" i="3"/>
  <c r="X24" i="3"/>
  <c r="X39" i="3"/>
  <c r="X48" i="3"/>
  <c r="W24" i="3"/>
  <c r="W39" i="3"/>
  <c r="W52" i="3"/>
  <c r="V24" i="3"/>
  <c r="V39" i="3"/>
  <c r="U24" i="3"/>
  <c r="U39" i="3"/>
  <c r="S24" i="3"/>
  <c r="S39" i="3"/>
  <c r="S52" i="3"/>
  <c r="R24" i="3"/>
  <c r="R39" i="3"/>
  <c r="Q24" i="3"/>
  <c r="Q39" i="3"/>
  <c r="P24" i="3"/>
  <c r="P39" i="3"/>
  <c r="O24" i="3"/>
  <c r="O39" i="3"/>
  <c r="O48" i="3"/>
  <c r="N24" i="3"/>
  <c r="N39" i="3"/>
  <c r="N52" i="3"/>
  <c r="M24" i="3"/>
  <c r="M39" i="3"/>
  <c r="L24" i="3"/>
  <c r="L39" i="3"/>
  <c r="L48" i="3"/>
  <c r="K24" i="3"/>
  <c r="K39" i="3"/>
  <c r="J24" i="3"/>
  <c r="J39" i="3"/>
  <c r="J52" i="3"/>
  <c r="I24" i="3"/>
  <c r="I39" i="3"/>
  <c r="H24" i="3"/>
  <c r="H39" i="3"/>
  <c r="H48" i="3"/>
  <c r="G24" i="3"/>
  <c r="G39" i="3"/>
  <c r="F39" i="3"/>
  <c r="F52" i="3"/>
  <c r="E24" i="3"/>
  <c r="D24" i="3"/>
  <c r="D39" i="3"/>
  <c r="D48" i="3"/>
  <c r="C24" i="3"/>
  <c r="D31" i="3"/>
  <c r="E31" i="3"/>
  <c r="F31" i="3"/>
  <c r="G31" i="3"/>
  <c r="H31" i="3"/>
  <c r="I31" i="3"/>
  <c r="J31" i="3"/>
  <c r="K31" i="3"/>
  <c r="L31" i="3"/>
  <c r="M31" i="3"/>
  <c r="D32" i="3"/>
  <c r="E32" i="3"/>
  <c r="F32" i="3"/>
  <c r="G32" i="3"/>
  <c r="H32" i="3"/>
  <c r="I32" i="3"/>
  <c r="J32" i="3"/>
  <c r="K32" i="3"/>
  <c r="L32" i="3"/>
  <c r="L33" i="3"/>
  <c r="L34" i="3"/>
  <c r="M32" i="3"/>
  <c r="D33" i="3"/>
  <c r="E33" i="3"/>
  <c r="F33" i="3"/>
  <c r="G33" i="3"/>
  <c r="H33" i="3"/>
  <c r="I33" i="3"/>
  <c r="J33" i="3"/>
  <c r="K33" i="3"/>
  <c r="M33" i="3"/>
  <c r="C33" i="3"/>
  <c r="C32" i="3"/>
  <c r="C31" i="3"/>
  <c r="G18" i="3"/>
  <c r="H18" i="3"/>
  <c r="I18" i="3"/>
  <c r="J18" i="3"/>
  <c r="K18" i="3"/>
  <c r="L18" i="3"/>
  <c r="M18" i="3"/>
  <c r="F18" i="3"/>
  <c r="G17" i="3"/>
  <c r="H17" i="3"/>
  <c r="I17" i="3"/>
  <c r="J17" i="3"/>
  <c r="K17" i="3"/>
  <c r="L17" i="3"/>
  <c r="M17" i="3"/>
  <c r="F17" i="3"/>
  <c r="G16" i="3"/>
  <c r="H16" i="3"/>
  <c r="I16" i="3"/>
  <c r="F16" i="3"/>
  <c r="C19" i="3"/>
  <c r="C12" i="3"/>
  <c r="D6" i="3"/>
  <c r="E6" i="3"/>
  <c r="F6" i="3"/>
  <c r="G6" i="3"/>
  <c r="C6" i="3"/>
  <c r="D5" i="3"/>
  <c r="E5" i="3"/>
  <c r="F5" i="3"/>
  <c r="G5" i="3"/>
  <c r="G7" i="3"/>
  <c r="H5" i="3"/>
  <c r="H7" i="3"/>
  <c r="I5" i="3"/>
  <c r="J5" i="3"/>
  <c r="K5" i="3"/>
  <c r="L5" i="3"/>
  <c r="M5" i="3"/>
  <c r="C5" i="3"/>
  <c r="C7" i="3"/>
  <c r="C39" i="3"/>
  <c r="C52" i="3"/>
  <c r="D7" i="3"/>
  <c r="AY55" i="3"/>
  <c r="AY57" i="3"/>
  <c r="AY49" i="3"/>
  <c r="BA55" i="3"/>
  <c r="BA57" i="3"/>
  <c r="BA49" i="3"/>
  <c r="BF22" i="3"/>
  <c r="BE28" i="3"/>
  <c r="BF10" i="3"/>
  <c r="BE12" i="3"/>
  <c r="BC7" i="3"/>
  <c r="BD5" i="3"/>
  <c r="BA43" i="3"/>
  <c r="BD31" i="3"/>
  <c r="BC34" i="3"/>
  <c r="BC36" i="3"/>
  <c r="BB36" i="3"/>
  <c r="AZ43" i="3"/>
  <c r="AZ49" i="3"/>
  <c r="AZ55" i="3"/>
  <c r="AZ57" i="3"/>
  <c r="BD19" i="3"/>
  <c r="BE15" i="3"/>
  <c r="BB40" i="3"/>
  <c r="BB51" i="3"/>
  <c r="BB53" i="3"/>
  <c r="BB47" i="3"/>
  <c r="AP40" i="3"/>
  <c r="AP43" i="3"/>
  <c r="AP47" i="3"/>
  <c r="AP51" i="3"/>
  <c r="AP53" i="3"/>
  <c r="AS19" i="3"/>
  <c r="AU34" i="3"/>
  <c r="AS28" i="3"/>
  <c r="AS12" i="3"/>
  <c r="AS7" i="3"/>
  <c r="AQ40" i="3"/>
  <c r="AQ43" i="3"/>
  <c r="AQ47" i="3"/>
  <c r="AQ51" i="3"/>
  <c r="AQ53" i="3"/>
  <c r="AR38" i="3"/>
  <c r="O34" i="3"/>
  <c r="P34" i="3"/>
  <c r="Q34" i="3"/>
  <c r="D12" i="3"/>
  <c r="H34" i="3"/>
  <c r="D34" i="3"/>
  <c r="K34" i="3"/>
  <c r="G34" i="3"/>
  <c r="U48" i="3"/>
  <c r="U52" i="3"/>
  <c r="R48" i="3"/>
  <c r="R52" i="3"/>
  <c r="V52" i="3"/>
  <c r="V48" i="3"/>
  <c r="Z48" i="3"/>
  <c r="Z52" i="3"/>
  <c r="Q48" i="3"/>
  <c r="Q52" i="3"/>
  <c r="Q56" i="3"/>
  <c r="Y48" i="3"/>
  <c r="Y52" i="3"/>
  <c r="AB52" i="3"/>
  <c r="AB48" i="3"/>
  <c r="P52" i="3"/>
  <c r="P48" i="3"/>
  <c r="T52" i="3"/>
  <c r="T56" i="3"/>
  <c r="X52" i="3"/>
  <c r="X56" i="3"/>
  <c r="AJ52" i="3"/>
  <c r="AC48" i="3"/>
  <c r="AC52" i="3"/>
  <c r="AG52" i="3"/>
  <c r="AG48" i="3"/>
  <c r="AG56" i="3"/>
  <c r="AK52" i="3"/>
  <c r="AK48" i="3"/>
  <c r="AD52" i="3"/>
  <c r="AD48" i="3"/>
  <c r="AH48" i="3"/>
  <c r="AH52" i="3"/>
  <c r="AL52" i="3"/>
  <c r="AL48" i="3"/>
  <c r="AF48" i="3"/>
  <c r="AF56" i="3"/>
  <c r="AJ48" i="3"/>
  <c r="AI48" i="3"/>
  <c r="AI56" i="3"/>
  <c r="AE48" i="3"/>
  <c r="AE56" i="3"/>
  <c r="AA48" i="3"/>
  <c r="AA56" i="3"/>
  <c r="W48" i="3"/>
  <c r="W56" i="3"/>
  <c r="S48" i="3"/>
  <c r="S56" i="3"/>
  <c r="O52" i="3"/>
  <c r="J7" i="3"/>
  <c r="D28" i="3"/>
  <c r="E7" i="3"/>
  <c r="N34" i="3"/>
  <c r="J34" i="3"/>
  <c r="F34" i="3"/>
  <c r="E12" i="3"/>
  <c r="C28" i="3"/>
  <c r="M34" i="3"/>
  <c r="I34" i="3"/>
  <c r="E34" i="3"/>
  <c r="K48" i="3"/>
  <c r="K52" i="3"/>
  <c r="I48" i="3"/>
  <c r="I52" i="3"/>
  <c r="M48" i="3"/>
  <c r="M52" i="3"/>
  <c r="G48" i="3"/>
  <c r="G52" i="3"/>
  <c r="N48" i="3"/>
  <c r="J48" i="3"/>
  <c r="F48" i="3"/>
  <c r="E39" i="3"/>
  <c r="L52" i="3"/>
  <c r="L56" i="3"/>
  <c r="H52" i="3"/>
  <c r="D52" i="3"/>
  <c r="C48" i="3"/>
  <c r="C56" i="3"/>
  <c r="C34" i="3"/>
  <c r="C38" i="3"/>
  <c r="F28" i="3"/>
  <c r="F12" i="3"/>
  <c r="G12" i="3"/>
  <c r="F7" i="3"/>
  <c r="I7" i="3"/>
  <c r="BC38" i="3"/>
  <c r="BD34" i="3"/>
  <c r="BE31" i="3"/>
  <c r="BE19" i="3"/>
  <c r="BF15" i="3"/>
  <c r="BG10" i="3"/>
  <c r="BF12" i="3"/>
  <c r="BB55" i="3"/>
  <c r="BB57" i="3"/>
  <c r="BB49" i="3"/>
  <c r="BB43" i="3"/>
  <c r="BD7" i="3"/>
  <c r="BD38" i="3"/>
  <c r="BE5" i="3"/>
  <c r="BG22" i="3"/>
  <c r="BF28" i="3"/>
  <c r="AT12" i="3"/>
  <c r="AV34" i="3"/>
  <c r="AP49" i="3"/>
  <c r="AP55" i="3"/>
  <c r="AP57" i="3"/>
  <c r="AT7" i="3"/>
  <c r="AT28" i="3"/>
  <c r="AT19" i="3"/>
  <c r="AT36" i="3"/>
  <c r="AR51" i="3"/>
  <c r="AR53" i="3"/>
  <c r="AR47" i="3"/>
  <c r="AR40" i="3"/>
  <c r="AR43" i="3"/>
  <c r="AQ49" i="3"/>
  <c r="AQ55" i="3"/>
  <c r="AQ57" i="3"/>
  <c r="AS38" i="3"/>
  <c r="AS36" i="3"/>
  <c r="G28" i="3"/>
  <c r="O7" i="3"/>
  <c r="C36" i="3"/>
  <c r="C40" i="3"/>
  <c r="C43" i="3"/>
  <c r="P12" i="3"/>
  <c r="AB56" i="3"/>
  <c r="O12" i="3"/>
  <c r="Z56" i="3"/>
  <c r="R56" i="3"/>
  <c r="V56" i="3"/>
  <c r="Y56" i="3"/>
  <c r="O56" i="3"/>
  <c r="AJ56" i="3"/>
  <c r="P56" i="3"/>
  <c r="U56" i="3"/>
  <c r="AK56" i="3"/>
  <c r="AH56" i="3"/>
  <c r="AD56" i="3"/>
  <c r="AL56" i="3"/>
  <c r="AC56" i="3"/>
  <c r="R34" i="3"/>
  <c r="C51" i="3"/>
  <c r="C53" i="3"/>
  <c r="C47" i="3"/>
  <c r="L7" i="3"/>
  <c r="C49" i="3"/>
  <c r="D19" i="3"/>
  <c r="E28" i="3"/>
  <c r="K7" i="3"/>
  <c r="J56" i="3"/>
  <c r="D56" i="3"/>
  <c r="N56" i="3"/>
  <c r="M56" i="3"/>
  <c r="F56" i="3"/>
  <c r="E48" i="3"/>
  <c r="E52" i="3"/>
  <c r="H56" i="3"/>
  <c r="G56" i="3"/>
  <c r="I56" i="3"/>
  <c r="K56" i="3"/>
  <c r="I28" i="3"/>
  <c r="H28" i="3"/>
  <c r="H12" i="3"/>
  <c r="I12" i="3"/>
  <c r="M7" i="3"/>
  <c r="N7" i="3"/>
  <c r="BF5" i="3"/>
  <c r="BE7" i="3"/>
  <c r="BD40" i="3"/>
  <c r="BD47" i="3"/>
  <c r="BD51" i="3"/>
  <c r="BD53" i="3"/>
  <c r="BF31" i="3"/>
  <c r="BE34" i="3"/>
  <c r="BE36" i="3"/>
  <c r="BG12" i="3"/>
  <c r="BH10" i="3"/>
  <c r="BD36" i="3"/>
  <c r="BH22" i="3"/>
  <c r="BG28" i="3"/>
  <c r="BG15" i="3"/>
  <c r="BF19" i="3"/>
  <c r="BC40" i="3"/>
  <c r="BC43" i="3"/>
  <c r="BC51" i="3"/>
  <c r="BC53" i="3"/>
  <c r="BC47" i="3"/>
  <c r="AT38" i="3"/>
  <c r="AX34" i="3"/>
  <c r="AW34" i="3"/>
  <c r="AS40" i="3"/>
  <c r="AS43" i="3"/>
  <c r="AS47" i="3"/>
  <c r="AS51" i="3"/>
  <c r="AS53" i="3"/>
  <c r="AU19" i="3"/>
  <c r="AU7" i="3"/>
  <c r="AU12" i="3"/>
  <c r="AU38" i="3"/>
  <c r="AR49" i="3"/>
  <c r="AR55" i="3"/>
  <c r="AR57" i="3"/>
  <c r="AU28" i="3"/>
  <c r="AU36" i="3"/>
  <c r="P7" i="3"/>
  <c r="C55" i="3"/>
  <c r="Q12" i="3"/>
  <c r="S34" i="3"/>
  <c r="E19" i="3"/>
  <c r="D36" i="3"/>
  <c r="D38" i="3"/>
  <c r="E56" i="3"/>
  <c r="J28" i="3"/>
  <c r="J12" i="3"/>
  <c r="BC49" i="3"/>
  <c r="BC55" i="3"/>
  <c r="BC57" i="3"/>
  <c r="BG19" i="3"/>
  <c r="BH15" i="3"/>
  <c r="BH12" i="3"/>
  <c r="BI10" i="3"/>
  <c r="BG5" i="3"/>
  <c r="BF7" i="3"/>
  <c r="BF34" i="3"/>
  <c r="BF38" i="3"/>
  <c r="BD49" i="3"/>
  <c r="BD55" i="3"/>
  <c r="BD57" i="3"/>
  <c r="BH28" i="3"/>
  <c r="BI22" i="3"/>
  <c r="BD43" i="3"/>
  <c r="BG31" i="3"/>
  <c r="BE38" i="3"/>
  <c r="AV12" i="3"/>
  <c r="AT40" i="3"/>
  <c r="AT43" i="3"/>
  <c r="AT47" i="3"/>
  <c r="AT51" i="3"/>
  <c r="AT53" i="3"/>
  <c r="AV19" i="3"/>
  <c r="AV7" i="3"/>
  <c r="AU40" i="3"/>
  <c r="AU43" i="3"/>
  <c r="AU47" i="3"/>
  <c r="AU51" i="3"/>
  <c r="AU53" i="3"/>
  <c r="AS55" i="3"/>
  <c r="AS57" i="3"/>
  <c r="AS49" i="3"/>
  <c r="AV28" i="3"/>
  <c r="R12" i="3"/>
  <c r="C57" i="3"/>
  <c r="Q7" i="3"/>
  <c r="T34" i="3"/>
  <c r="F19" i="3"/>
  <c r="E38" i="3"/>
  <c r="E36" i="3"/>
  <c r="D40" i="3"/>
  <c r="D43" i="3"/>
  <c r="D51" i="3"/>
  <c r="D53" i="3"/>
  <c r="D47" i="3"/>
  <c r="K28" i="3"/>
  <c r="K12" i="3"/>
  <c r="BE47" i="3"/>
  <c r="BE40" i="3"/>
  <c r="BE43" i="3"/>
  <c r="BE51" i="3"/>
  <c r="BE53" i="3"/>
  <c r="BH31" i="3"/>
  <c r="BG34" i="3"/>
  <c r="BG7" i="3"/>
  <c r="BG36" i="3"/>
  <c r="BI28" i="3"/>
  <c r="BJ22" i="3"/>
  <c r="BJ28" i="3"/>
  <c r="BF47" i="3"/>
  <c r="BF51" i="3"/>
  <c r="BF53" i="3"/>
  <c r="BF40" i="3"/>
  <c r="BH19" i="3"/>
  <c r="BI15" i="3"/>
  <c r="BF36" i="3"/>
  <c r="BH5" i="3"/>
  <c r="BI12" i="3"/>
  <c r="BJ10" i="3"/>
  <c r="BJ12" i="3"/>
  <c r="AV38" i="3"/>
  <c r="AW19" i="3"/>
  <c r="AX19" i="3"/>
  <c r="AW7" i="3"/>
  <c r="AW12" i="3"/>
  <c r="AW38" i="3"/>
  <c r="AX7" i="3"/>
  <c r="AX12" i="3"/>
  <c r="AX28" i="3"/>
  <c r="AX36" i="3"/>
  <c r="AW28" i="3"/>
  <c r="AV36" i="3"/>
  <c r="AU49" i="3"/>
  <c r="AU55" i="3"/>
  <c r="AU57" i="3"/>
  <c r="AT55" i="3"/>
  <c r="AT57" i="3"/>
  <c r="AT49" i="3"/>
  <c r="R7" i="3"/>
  <c r="S12" i="3"/>
  <c r="U34" i="3"/>
  <c r="D55" i="3"/>
  <c r="D49" i="3"/>
  <c r="F36" i="3"/>
  <c r="F38" i="3"/>
  <c r="G19" i="3"/>
  <c r="E40" i="3"/>
  <c r="E43" i="3"/>
  <c r="E47" i="3"/>
  <c r="E51" i="3"/>
  <c r="E53" i="3"/>
  <c r="L28" i="3"/>
  <c r="L12" i="3"/>
  <c r="BF43" i="3"/>
  <c r="BE55" i="3"/>
  <c r="BE57" i="3"/>
  <c r="BE49" i="3"/>
  <c r="BJ15" i="3"/>
  <c r="BJ19" i="3"/>
  <c r="BI19" i="3"/>
  <c r="BF49" i="3"/>
  <c r="BF55" i="3"/>
  <c r="BF57" i="3"/>
  <c r="BH34" i="3"/>
  <c r="BH7" i="3"/>
  <c r="BH36" i="3"/>
  <c r="BI31" i="3"/>
  <c r="BI5" i="3"/>
  <c r="BG38" i="3"/>
  <c r="AW47" i="3"/>
  <c r="AW40" i="3"/>
  <c r="AW51" i="3"/>
  <c r="AW53" i="3"/>
  <c r="AW36" i="3"/>
  <c r="AX38" i="3"/>
  <c r="AV40" i="3"/>
  <c r="AV43" i="3"/>
  <c r="AV47" i="3"/>
  <c r="AV51" i="3"/>
  <c r="AV53" i="3"/>
  <c r="T12" i="3"/>
  <c r="S7" i="3"/>
  <c r="V34" i="3"/>
  <c r="F40" i="3"/>
  <c r="F43" i="3"/>
  <c r="F51" i="3"/>
  <c r="F53" i="3"/>
  <c r="F47" i="3"/>
  <c r="E55" i="3"/>
  <c r="E49" i="3"/>
  <c r="D57" i="3"/>
  <c r="H19" i="3"/>
  <c r="G38" i="3"/>
  <c r="G36" i="3"/>
  <c r="M28" i="3"/>
  <c r="N12" i="3"/>
  <c r="M12" i="3"/>
  <c r="BG40" i="3"/>
  <c r="BG43" i="3"/>
  <c r="BG51" i="3"/>
  <c r="BG53" i="3"/>
  <c r="BG47" i="3"/>
  <c r="BJ5" i="3"/>
  <c r="BJ7" i="3"/>
  <c r="BJ31" i="3"/>
  <c r="BJ34" i="3"/>
  <c r="BJ38" i="3"/>
  <c r="BI7" i="3"/>
  <c r="BH38" i="3"/>
  <c r="BI34" i="3"/>
  <c r="BI36" i="3"/>
  <c r="AW43" i="3"/>
  <c r="AX40" i="3"/>
  <c r="AX43" i="3"/>
  <c r="AX47" i="3"/>
  <c r="AX51" i="3"/>
  <c r="AX53" i="3"/>
  <c r="AW49" i="3"/>
  <c r="AW55" i="3"/>
  <c r="AW57" i="3"/>
  <c r="AV49" i="3"/>
  <c r="AV55" i="3"/>
  <c r="AV57" i="3"/>
  <c r="N28" i="3"/>
  <c r="T7" i="3"/>
  <c r="U12" i="3"/>
  <c r="W34" i="3"/>
  <c r="I19" i="3"/>
  <c r="E57" i="3"/>
  <c r="F55" i="3"/>
  <c r="F49" i="3"/>
  <c r="G40" i="3"/>
  <c r="G43" i="3"/>
  <c r="G47" i="3"/>
  <c r="G51" i="3"/>
  <c r="G53" i="3"/>
  <c r="H36" i="3"/>
  <c r="H38" i="3"/>
  <c r="BJ47" i="3"/>
  <c r="BJ51" i="3"/>
  <c r="BJ53" i="3"/>
  <c r="BJ40" i="3"/>
  <c r="BJ36" i="3"/>
  <c r="BJ43" i="3"/>
  <c r="BH40" i="3"/>
  <c r="BH43" i="3"/>
  <c r="BH47" i="3"/>
  <c r="BH51" i="3"/>
  <c r="BH53" i="3"/>
  <c r="BG55" i="3"/>
  <c r="BG57" i="3"/>
  <c r="BG49" i="3"/>
  <c r="BI38" i="3"/>
  <c r="AX55" i="3"/>
  <c r="AX57" i="3"/>
  <c r="AX49" i="3"/>
  <c r="V12" i="3"/>
  <c r="U7" i="3"/>
  <c r="O28" i="3"/>
  <c r="X34" i="3"/>
  <c r="J19" i="3"/>
  <c r="H40" i="3"/>
  <c r="H51" i="3"/>
  <c r="H53" i="3"/>
  <c r="H47" i="3"/>
  <c r="G55" i="3"/>
  <c r="G49" i="3"/>
  <c r="H43" i="3"/>
  <c r="F57" i="3"/>
  <c r="I38" i="3"/>
  <c r="I36" i="3"/>
  <c r="BI40" i="3"/>
  <c r="BI43" i="3"/>
  <c r="BI51" i="3"/>
  <c r="BI53" i="3"/>
  <c r="BI47" i="3"/>
  <c r="BH49" i="3"/>
  <c r="BH55" i="3"/>
  <c r="BH57" i="3"/>
  <c r="BJ49" i="3"/>
  <c r="BJ55" i="3"/>
  <c r="BJ57" i="3"/>
  <c r="W12" i="3"/>
  <c r="P28" i="3"/>
  <c r="V7" i="3"/>
  <c r="Y34" i="3"/>
  <c r="K19" i="3"/>
  <c r="G57" i="3"/>
  <c r="I40" i="3"/>
  <c r="I43" i="3"/>
  <c r="I47" i="3"/>
  <c r="I51" i="3"/>
  <c r="I53" i="3"/>
  <c r="H55" i="3"/>
  <c r="H49" i="3"/>
  <c r="J36" i="3"/>
  <c r="J38" i="3"/>
  <c r="BI49" i="3"/>
  <c r="BI55" i="3"/>
  <c r="BI57" i="3"/>
  <c r="Z34" i="3"/>
  <c r="Q28" i="3"/>
  <c r="W7" i="3"/>
  <c r="X12" i="3"/>
  <c r="J40" i="3"/>
  <c r="J43" i="3"/>
  <c r="J51" i="3"/>
  <c r="J53" i="3"/>
  <c r="J47" i="3"/>
  <c r="K38" i="3"/>
  <c r="K36" i="3"/>
  <c r="L19" i="3"/>
  <c r="I55" i="3"/>
  <c r="I49" i="3"/>
  <c r="H57" i="3"/>
  <c r="X7" i="3"/>
  <c r="Y12" i="3"/>
  <c r="R28" i="3"/>
  <c r="AA34" i="3"/>
  <c r="K40" i="3"/>
  <c r="K43" i="3"/>
  <c r="K51" i="3"/>
  <c r="K53" i="3"/>
  <c r="K47" i="3"/>
  <c r="L38" i="3"/>
  <c r="L36" i="3"/>
  <c r="J55" i="3"/>
  <c r="J49" i="3"/>
  <c r="M19" i="3"/>
  <c r="I57" i="3"/>
  <c r="S28" i="3"/>
  <c r="N19" i="3"/>
  <c r="AB34" i="3"/>
  <c r="Z12" i="3"/>
  <c r="Y7" i="3"/>
  <c r="N36" i="3"/>
  <c r="N38" i="3"/>
  <c r="L40" i="3"/>
  <c r="L43" i="3"/>
  <c r="L51" i="3"/>
  <c r="L53" i="3"/>
  <c r="L47" i="3"/>
  <c r="K55" i="3"/>
  <c r="K49" i="3"/>
  <c r="M38" i="3"/>
  <c r="M36" i="3"/>
  <c r="J57" i="3"/>
  <c r="Z7" i="3"/>
  <c r="AA12" i="3"/>
  <c r="O19" i="3"/>
  <c r="AC34" i="3"/>
  <c r="T28" i="3"/>
  <c r="M40" i="3"/>
  <c r="M47" i="3"/>
  <c r="M51" i="3"/>
  <c r="M53" i="3"/>
  <c r="K57" i="3"/>
  <c r="N40" i="3"/>
  <c r="N43" i="3"/>
  <c r="N51" i="3"/>
  <c r="N53" i="3"/>
  <c r="N47" i="3"/>
  <c r="M43" i="3"/>
  <c r="L55" i="3"/>
  <c r="L49" i="3"/>
  <c r="U28" i="3"/>
  <c r="AB12" i="3"/>
  <c r="AD34" i="3"/>
  <c r="O38" i="3"/>
  <c r="O36" i="3"/>
  <c r="P19" i="3"/>
  <c r="AA7" i="3"/>
  <c r="N55" i="3"/>
  <c r="N49" i="3"/>
  <c r="L57" i="3"/>
  <c r="M55" i="3"/>
  <c r="M49" i="3"/>
  <c r="Q19" i="3"/>
  <c r="P38" i="3"/>
  <c r="P36" i="3"/>
  <c r="O51" i="3"/>
  <c r="O53" i="3"/>
  <c r="O47" i="3"/>
  <c r="O40" i="3"/>
  <c r="O43" i="3"/>
  <c r="AB7" i="3"/>
  <c r="AE34" i="3"/>
  <c r="AC12" i="3"/>
  <c r="V28" i="3"/>
  <c r="M57" i="3"/>
  <c r="N57" i="3"/>
  <c r="P47" i="3"/>
  <c r="P51" i="3"/>
  <c r="P53" i="3"/>
  <c r="P40" i="3"/>
  <c r="P43" i="3"/>
  <c r="AD12" i="3"/>
  <c r="Q38" i="3"/>
  <c r="Q36" i="3"/>
  <c r="W28" i="3"/>
  <c r="R19" i="3"/>
  <c r="AC7" i="3"/>
  <c r="O55" i="3"/>
  <c r="O49" i="3"/>
  <c r="AF34" i="3"/>
  <c r="AD7" i="3"/>
  <c r="S19" i="3"/>
  <c r="X28" i="3"/>
  <c r="AE12" i="3"/>
  <c r="P55" i="3"/>
  <c r="P49" i="3"/>
  <c r="O57" i="3"/>
  <c r="R38" i="3"/>
  <c r="R36" i="3"/>
  <c r="AG34" i="3"/>
  <c r="Q40" i="3"/>
  <c r="Q43" i="3"/>
  <c r="Q47" i="3"/>
  <c r="Q51" i="3"/>
  <c r="Q53" i="3"/>
  <c r="R40" i="3"/>
  <c r="R43" i="3"/>
  <c r="R47" i="3"/>
  <c r="R51" i="3"/>
  <c r="R53" i="3"/>
  <c r="T19" i="3"/>
  <c r="P57" i="3"/>
  <c r="AF12" i="3"/>
  <c r="S38" i="3"/>
  <c r="S36" i="3"/>
  <c r="Q49" i="3"/>
  <c r="Q55" i="3"/>
  <c r="AH34" i="3"/>
  <c r="Y28" i="3"/>
  <c r="AE7" i="3"/>
  <c r="AF7" i="3"/>
  <c r="Z28" i="3"/>
  <c r="AI34" i="3"/>
  <c r="R49" i="3"/>
  <c r="R55" i="3"/>
  <c r="Q57" i="3"/>
  <c r="U19" i="3"/>
  <c r="S51" i="3"/>
  <c r="S53" i="3"/>
  <c r="S40" i="3"/>
  <c r="S43" i="3"/>
  <c r="S47" i="3"/>
  <c r="AG12" i="3"/>
  <c r="T38" i="3"/>
  <c r="T36" i="3"/>
  <c r="AA28" i="3"/>
  <c r="S55" i="3"/>
  <c r="S49" i="3"/>
  <c r="U38" i="3"/>
  <c r="U36" i="3"/>
  <c r="T51" i="3"/>
  <c r="T53" i="3"/>
  <c r="T40" i="3"/>
  <c r="T43" i="3"/>
  <c r="T47" i="3"/>
  <c r="R57" i="3"/>
  <c r="AH12" i="3"/>
  <c r="V19" i="3"/>
  <c r="AJ34" i="3"/>
  <c r="AG7" i="3"/>
  <c r="AL34" i="3"/>
  <c r="AK34" i="3"/>
  <c r="W19" i="3"/>
  <c r="T49" i="3"/>
  <c r="T55" i="3"/>
  <c r="S57" i="3"/>
  <c r="AI12" i="3"/>
  <c r="AH7" i="3"/>
  <c r="V38" i="3"/>
  <c r="V36" i="3"/>
  <c r="U47" i="3"/>
  <c r="U40" i="3"/>
  <c r="U43" i="3"/>
  <c r="U51" i="3"/>
  <c r="U53" i="3"/>
  <c r="AB28" i="3"/>
  <c r="V51" i="3"/>
  <c r="V53" i="3"/>
  <c r="V40" i="3"/>
  <c r="V43" i="3"/>
  <c r="V47" i="3"/>
  <c r="AI7" i="3"/>
  <c r="U55" i="3"/>
  <c r="U49" i="3"/>
  <c r="X19" i="3"/>
  <c r="AC28" i="3"/>
  <c r="AJ12" i="3"/>
  <c r="T57" i="3"/>
  <c r="W38" i="3"/>
  <c r="W36" i="3"/>
  <c r="W51" i="3"/>
  <c r="W53" i="3"/>
  <c r="W40" i="3"/>
  <c r="W43" i="3"/>
  <c r="W47" i="3"/>
  <c r="U57" i="3"/>
  <c r="AJ7" i="3"/>
  <c r="AD28" i="3"/>
  <c r="V49" i="3"/>
  <c r="V55" i="3"/>
  <c r="AL12" i="3"/>
  <c r="AK12" i="3"/>
  <c r="Y19" i="3"/>
  <c r="X38" i="3"/>
  <c r="X36" i="3"/>
  <c r="X40" i="3"/>
  <c r="X43" i="3"/>
  <c r="X51" i="3"/>
  <c r="X53" i="3"/>
  <c r="X47" i="3"/>
  <c r="AE28" i="3"/>
  <c r="Y38" i="3"/>
  <c r="Y36" i="3"/>
  <c r="AL7" i="3"/>
  <c r="AK7" i="3"/>
  <c r="W55" i="3"/>
  <c r="W49" i="3"/>
  <c r="Z19" i="3"/>
  <c r="V57" i="3"/>
  <c r="AA19" i="3"/>
  <c r="Z38" i="3"/>
  <c r="Z36" i="3"/>
  <c r="AF28" i="3"/>
  <c r="W57" i="3"/>
  <c r="Y47" i="3"/>
  <c r="Y51" i="3"/>
  <c r="Y53" i="3"/>
  <c r="Y40" i="3"/>
  <c r="Y43" i="3"/>
  <c r="X55" i="3"/>
  <c r="X49" i="3"/>
  <c r="X57" i="3"/>
  <c r="AA38" i="3"/>
  <c r="AA36" i="3"/>
  <c r="AG28" i="3"/>
  <c r="AB19" i="3"/>
  <c r="Y55" i="3"/>
  <c r="Y49" i="3"/>
  <c r="Z47" i="3"/>
  <c r="Z40" i="3"/>
  <c r="Z43" i="3"/>
  <c r="Z51" i="3"/>
  <c r="Z53" i="3"/>
  <c r="Z55" i="3"/>
  <c r="Z49" i="3"/>
  <c r="AA47" i="3"/>
  <c r="AA51" i="3"/>
  <c r="AA53" i="3"/>
  <c r="AA40" i="3"/>
  <c r="AA43" i="3"/>
  <c r="AB38" i="3"/>
  <c r="AB36" i="3"/>
  <c r="AC19" i="3"/>
  <c r="Y57" i="3"/>
  <c r="AH28" i="3"/>
  <c r="AB51" i="3"/>
  <c r="AB53" i="3"/>
  <c r="AB47" i="3"/>
  <c r="AB40" i="3"/>
  <c r="AB43" i="3"/>
  <c r="AA49" i="3"/>
  <c r="AA55" i="3"/>
  <c r="AI28" i="3"/>
  <c r="AD19" i="3"/>
  <c r="AC38" i="3"/>
  <c r="AC36" i="3"/>
  <c r="Z57" i="3"/>
  <c r="AE19" i="3"/>
  <c r="AC51" i="3"/>
  <c r="AC53" i="3"/>
  <c r="AC47" i="3"/>
  <c r="AC40" i="3"/>
  <c r="AC43" i="3"/>
  <c r="AJ28" i="3"/>
  <c r="AB49" i="3"/>
  <c r="AB55" i="3"/>
  <c r="AD38" i="3"/>
  <c r="AD36" i="3"/>
  <c r="AA57" i="3"/>
  <c r="AL28" i="3"/>
  <c r="AK28" i="3"/>
  <c r="AC55" i="3"/>
  <c r="AC49" i="3"/>
  <c r="AB57" i="3"/>
  <c r="AE38" i="3"/>
  <c r="AE36" i="3"/>
  <c r="AD51" i="3"/>
  <c r="AD53" i="3"/>
  <c r="AD40" i="3"/>
  <c r="AD43" i="3"/>
  <c r="AD47" i="3"/>
  <c r="AF19" i="3"/>
  <c r="AE51" i="3"/>
  <c r="AE53" i="3"/>
  <c r="AE40" i="3"/>
  <c r="AE43" i="3"/>
  <c r="AE47" i="3"/>
  <c r="AC57" i="3"/>
  <c r="AG19" i="3"/>
  <c r="AD49" i="3"/>
  <c r="AD55" i="3"/>
  <c r="AF38" i="3"/>
  <c r="AF36" i="3"/>
  <c r="AE55" i="3"/>
  <c r="AE49" i="3"/>
  <c r="AD57" i="3"/>
  <c r="AH19" i="3"/>
  <c r="AG38" i="3"/>
  <c r="AG36" i="3"/>
  <c r="AF51" i="3"/>
  <c r="AF53" i="3"/>
  <c r="AF40" i="3"/>
  <c r="AF43" i="3"/>
  <c r="AF47" i="3"/>
  <c r="AH38" i="3"/>
  <c r="AH36" i="3"/>
  <c r="AF55" i="3"/>
  <c r="AF49" i="3"/>
  <c r="AG47" i="3"/>
  <c r="AG40" i="3"/>
  <c r="AG43" i="3"/>
  <c r="AG51" i="3"/>
  <c r="AG53" i="3"/>
  <c r="AI19" i="3"/>
  <c r="AE57" i="3"/>
  <c r="AI38" i="3"/>
  <c r="AI36" i="3"/>
  <c r="AH51" i="3"/>
  <c r="AH53" i="3"/>
  <c r="AH47" i="3"/>
  <c r="AH40" i="3"/>
  <c r="AH43" i="3"/>
  <c r="AJ19" i="3"/>
  <c r="AG49" i="3"/>
  <c r="AG55" i="3"/>
  <c r="AF57" i="3"/>
  <c r="AH55" i="3"/>
  <c r="AH49" i="3"/>
  <c r="AJ38" i="3"/>
  <c r="AJ36" i="3"/>
  <c r="AG57" i="3"/>
  <c r="AL19" i="3"/>
  <c r="AK19" i="3"/>
  <c r="AI51" i="3"/>
  <c r="AI53" i="3"/>
  <c r="AI40" i="3"/>
  <c r="AI43" i="3"/>
  <c r="AI47" i="3"/>
  <c r="AJ51" i="3"/>
  <c r="AJ53" i="3"/>
  <c r="AJ47" i="3"/>
  <c r="AJ40" i="3"/>
  <c r="AJ43" i="3"/>
  <c r="AI55" i="3"/>
  <c r="AI49" i="3"/>
  <c r="AK38" i="3"/>
  <c r="AK36" i="3"/>
  <c r="AL38" i="3"/>
  <c r="AL36" i="3"/>
  <c r="AH57" i="3"/>
  <c r="AK51" i="3"/>
  <c r="AK53" i="3"/>
  <c r="AK40" i="3"/>
  <c r="AK47" i="3"/>
  <c r="AJ55" i="3"/>
  <c r="AJ49" i="3"/>
  <c r="AK43" i="3"/>
  <c r="AL51" i="3"/>
  <c r="AL53" i="3"/>
  <c r="AL40" i="3"/>
  <c r="AL43" i="3"/>
  <c r="AL47" i="3"/>
  <c r="AI57" i="3"/>
  <c r="AK55" i="3"/>
  <c r="AK49" i="3"/>
  <c r="AL49" i="3"/>
  <c r="AL55" i="3"/>
  <c r="AJ57" i="3"/>
  <c r="AK57" i="3"/>
  <c r="AL57" i="3"/>
  <c r="O6" i="9"/>
  <c r="P6" i="9"/>
  <c r="Q6" i="9"/>
  <c r="R6" i="9"/>
  <c r="S6" i="9"/>
  <c r="T6" i="9"/>
  <c r="U6" i="9"/>
  <c r="V6" i="9"/>
  <c r="AH6" i="9"/>
  <c r="AJ6" i="9"/>
  <c r="AL6" i="9"/>
  <c r="AN6" i="9"/>
  <c r="AP6" i="9"/>
  <c r="AR6" i="9"/>
  <c r="AT6" i="9"/>
  <c r="AV6" i="9"/>
  <c r="AX6" i="9"/>
  <c r="AZ6" i="9"/>
  <c r="BB6" i="9"/>
  <c r="BD6" i="9"/>
  <c r="BF6" i="9"/>
  <c r="BH6" i="9"/>
  <c r="BJ6" i="9"/>
  <c r="AF6" i="9"/>
  <c r="AD6" i="9"/>
  <c r="AB6" i="9"/>
  <c r="Z6" i="9"/>
  <c r="X6" i="9"/>
  <c r="N6" i="9"/>
  <c r="L6" i="9"/>
  <c r="J6" i="9"/>
  <c r="B15" i="9"/>
  <c r="D6" i="9"/>
  <c r="E6" i="9"/>
  <c r="F6" i="9"/>
  <c r="G6" i="9"/>
  <c r="H6" i="9"/>
  <c r="I6" i="9"/>
  <c r="K6" i="9"/>
  <c r="M6" i="9"/>
  <c r="W6" i="9"/>
  <c r="Y6" i="9"/>
  <c r="AA6" i="9"/>
  <c r="AC6" i="9"/>
  <c r="AE6" i="9"/>
  <c r="AG6" i="9"/>
  <c r="AI6" i="9"/>
  <c r="AK6" i="9"/>
  <c r="AM6" i="9"/>
  <c r="AO6" i="9"/>
  <c r="AQ6" i="9"/>
  <c r="AS6" i="9"/>
  <c r="AU6" i="9"/>
  <c r="AW6" i="9"/>
  <c r="AY6" i="9"/>
  <c r="BA6" i="9"/>
  <c r="BC6" i="9"/>
  <c r="BE6" i="9"/>
  <c r="BG6" i="9"/>
  <c r="BI6" i="9"/>
  <c r="C6" i="9"/>
</calcChain>
</file>

<file path=xl/sharedStrings.xml><?xml version="1.0" encoding="utf-8"?>
<sst xmlns="http://schemas.openxmlformats.org/spreadsheetml/2006/main" count="770" uniqueCount="208">
  <si>
    <t>Total Financial Aid Counselors</t>
  </si>
  <si>
    <t>Total Operations</t>
  </si>
  <si>
    <t>Academic Counselors</t>
  </si>
  <si>
    <t>AC1</t>
  </si>
  <si>
    <t>AC2</t>
  </si>
  <si>
    <t>AC3</t>
  </si>
  <si>
    <t>AC4</t>
  </si>
  <si>
    <t>AC5</t>
  </si>
  <si>
    <t>AC6</t>
  </si>
  <si>
    <t>Total Academic Counselors</t>
  </si>
  <si>
    <t>IS1</t>
  </si>
  <si>
    <t>IS2</t>
  </si>
  <si>
    <t>IS3</t>
  </si>
  <si>
    <t>IS4</t>
  </si>
  <si>
    <t>IS5</t>
  </si>
  <si>
    <t>Total Instructional specialists</t>
  </si>
  <si>
    <t>Total Academic Affairs</t>
  </si>
  <si>
    <t># of Enrollment Advisors (EA)</t>
  </si>
  <si>
    <t>New starts per EA per yr</t>
  </si>
  <si>
    <t>Avg months/program</t>
  </si>
  <si>
    <t>Cohort 1</t>
  </si>
  <si>
    <t>Cohort 2</t>
  </si>
  <si>
    <t>Cohort 3</t>
  </si>
  <si>
    <t>Cohort 4</t>
  </si>
  <si>
    <t>Cohort 5</t>
  </si>
  <si>
    <t>Cohort 6</t>
  </si>
  <si>
    <t>Cohort 7</t>
  </si>
  <si>
    <t>Cohort 8</t>
  </si>
  <si>
    <t>Cohort 9</t>
  </si>
  <si>
    <t>Cohort 10</t>
  </si>
  <si>
    <t>Cohort 11</t>
  </si>
  <si>
    <t>Cohort 12</t>
  </si>
  <si>
    <t>Cohort 13</t>
  </si>
  <si>
    <t>Cohort 14</t>
  </si>
  <si>
    <t>Cohort 15</t>
  </si>
  <si>
    <t>Cohort 16</t>
  </si>
  <si>
    <t>Cohort 17</t>
  </si>
  <si>
    <t>Cohort 18</t>
  </si>
  <si>
    <t>Cohort 19</t>
  </si>
  <si>
    <t>Cohort 20</t>
  </si>
  <si>
    <t>Cohort 21</t>
  </si>
  <si>
    <t>Cohort 22</t>
  </si>
  <si>
    <t>Cohort 23</t>
  </si>
  <si>
    <t>Cohort 24</t>
  </si>
  <si>
    <t>Cohort 25</t>
  </si>
  <si>
    <t>Cohort 26</t>
  </si>
  <si>
    <t>Cohort 27</t>
  </si>
  <si>
    <t>Cohort 28</t>
  </si>
  <si>
    <t>Cohort 29</t>
  </si>
  <si>
    <t>Cohort 30</t>
  </si>
  <si>
    <t>Cohort 31</t>
  </si>
  <si>
    <t>Cohort 32</t>
  </si>
  <si>
    <t>Cohort 33</t>
  </si>
  <si>
    <t>Cohort 34</t>
  </si>
  <si>
    <t>Cohort 35</t>
  </si>
  <si>
    <t>Cohort 36</t>
  </si>
  <si>
    <t>Cohort 37</t>
  </si>
  <si>
    <t>Cohort 38</t>
  </si>
  <si>
    <t>Cohort 39</t>
  </si>
  <si>
    <t>Cohort 40</t>
  </si>
  <si>
    <t>Cohort 41</t>
  </si>
  <si>
    <t>Cohort 42</t>
  </si>
  <si>
    <t>Cohort 43</t>
  </si>
  <si>
    <t>Cohort 44</t>
  </si>
  <si>
    <t>Cohort 45</t>
  </si>
  <si>
    <t>Cohort 46</t>
  </si>
  <si>
    <t>Cohort 47</t>
  </si>
  <si>
    <t>Cohort 48</t>
  </si>
  <si>
    <t>Cohort 49</t>
  </si>
  <si>
    <t>Cohort 50</t>
  </si>
  <si>
    <t>Cohort 51</t>
  </si>
  <si>
    <t>Cohort 52</t>
  </si>
  <si>
    <t>Cohort 53</t>
  </si>
  <si>
    <t>Of those who start, how many graduate?</t>
  </si>
  <si>
    <t>Credit hours sold</t>
  </si>
  <si>
    <t>Hrs per student</t>
  </si>
  <si>
    <t>Hourly rate</t>
  </si>
  <si>
    <t>New Starts</t>
  </si>
  <si>
    <t>New starts</t>
  </si>
  <si>
    <t>Cumulative Surplus/(Deficit)</t>
  </si>
  <si>
    <t>Admissions Advisors</t>
  </si>
  <si>
    <t># of EA in month</t>
  </si>
  <si>
    <t>Starts in enrollment period</t>
  </si>
  <si>
    <t>FY1</t>
  </si>
  <si>
    <t>FY2</t>
  </si>
  <si>
    <t>FY3</t>
  </si>
  <si>
    <t>FY4</t>
  </si>
  <si>
    <t>EA22</t>
  </si>
  <si>
    <t>EA23</t>
  </si>
  <si>
    <t>EA24</t>
  </si>
  <si>
    <t>EA25</t>
  </si>
  <si>
    <t>FY5</t>
  </si>
  <si>
    <t>Margin %</t>
  </si>
  <si>
    <t>Gross Tuition Revenue</t>
  </si>
  <si>
    <t>Annual Totals (ACU Fiscal Year)</t>
  </si>
  <si>
    <t>Ed.D Starts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</si>
  <si>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</si>
  <si>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</si>
  <si>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</si>
  <si>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</si>
  <si>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</si>
  <si>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</si>
  <si>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</si>
  <si>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</si>
  <si>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</si>
  <si>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</si>
  <si>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</si>
  <si>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</si>
  <si>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Enrollment</t>
  </si>
  <si>
    <t>Director/Mgr</t>
  </si>
  <si>
    <t>Advisors</t>
  </si>
  <si>
    <t>Student Srvcs</t>
  </si>
  <si>
    <t>Counselors</t>
  </si>
  <si>
    <t>Operations</t>
  </si>
  <si>
    <t>FinAid counselors</t>
  </si>
  <si>
    <t>Ops coordinator</t>
  </si>
  <si>
    <t>Accounting coordinator</t>
  </si>
  <si>
    <t>Academic Affairs</t>
  </si>
  <si>
    <t>Assoc. Dean, B&amp;P</t>
  </si>
  <si>
    <t>Assoc. Dean, HS</t>
  </si>
  <si>
    <t>Faculty</t>
  </si>
  <si>
    <t>Instructional specialist</t>
  </si>
  <si>
    <t>Instructional support mgr</t>
  </si>
  <si>
    <t>Faculty recruiting &amp; development</t>
  </si>
  <si>
    <t>Administrative</t>
  </si>
  <si>
    <t>Dean</t>
  </si>
  <si>
    <t>Exec. Dir</t>
  </si>
  <si>
    <t>Support</t>
  </si>
  <si>
    <t>Total, Enrollment</t>
  </si>
  <si>
    <t>Total, Student Srvcs</t>
  </si>
  <si>
    <t>Total, Operations</t>
  </si>
  <si>
    <t>Total, Acad Affairs</t>
  </si>
  <si>
    <t>Total, Admin</t>
  </si>
  <si>
    <t>PHASE I</t>
  </si>
  <si>
    <t>PHASE II</t>
  </si>
  <si>
    <t>Benefits (30% for F/T positions)</t>
  </si>
  <si>
    <t>Benefits (8% for P/T positions)</t>
  </si>
  <si>
    <t>TOTAL SALARIES</t>
  </si>
  <si>
    <t>TOTAL SALARIES &amp; BENEFITS</t>
  </si>
  <si>
    <t>Fixed (benefits)</t>
  </si>
  <si>
    <t>Variable (benefits)</t>
  </si>
  <si>
    <t>Total</t>
  </si>
  <si>
    <t>Fixed (salaries)</t>
  </si>
  <si>
    <t>Variable (salaries)</t>
  </si>
  <si>
    <t>Fixed (s + b)</t>
  </si>
  <si>
    <t>Variable (s + b)</t>
  </si>
  <si>
    <t>Total (s+b)</t>
  </si>
  <si>
    <t>Fixed &amp; Variable Detail</t>
  </si>
  <si>
    <t># of students</t>
  </si>
  <si>
    <t>(all programs)</t>
  </si>
  <si>
    <t>Credit hrs sold</t>
  </si>
  <si>
    <t>(assumes 1 course per term)</t>
  </si>
  <si>
    <t>Cost per credit hour</t>
  </si>
  <si>
    <t>Gross tuition revenue</t>
  </si>
  <si>
    <t>Fixed labor</t>
  </si>
  <si>
    <t>Variable labor</t>
  </si>
  <si>
    <t>Total labor</t>
  </si>
  <si>
    <t>Operating expenses</t>
  </si>
  <si>
    <t>Platform</t>
  </si>
  <si>
    <t>Marketing</t>
  </si>
  <si>
    <t>Travel</t>
  </si>
  <si>
    <t>Faculty enrichment</t>
  </si>
  <si>
    <t>Misc OpEx</t>
  </si>
  <si>
    <t>Gross Contribution Margin</t>
  </si>
  <si>
    <t>Cumulative</t>
  </si>
  <si>
    <t>presumed annual raise</t>
  </si>
  <si>
    <t>Annual Totals</t>
  </si>
  <si>
    <t>Year 1</t>
  </si>
  <si>
    <t>Year 2</t>
  </si>
  <si>
    <t>Year 3</t>
  </si>
  <si>
    <t>YEAR 1</t>
  </si>
  <si>
    <t>YEAR 2</t>
  </si>
  <si>
    <t>YEAR 3</t>
  </si>
  <si>
    <t>gross tuition</t>
  </si>
  <si>
    <t>Basis for calculations:</t>
  </si>
  <si>
    <t>Year 4</t>
  </si>
  <si>
    <t>Year 5</t>
  </si>
  <si>
    <t>YEAR 4</t>
  </si>
  <si>
    <t>YEAR 5</t>
  </si>
  <si>
    <t>Total Enrollment Advisors</t>
  </si>
  <si>
    <t>EA1</t>
  </si>
  <si>
    <t>EA2</t>
  </si>
  <si>
    <t>EA3</t>
  </si>
  <si>
    <t>EA4</t>
  </si>
  <si>
    <t>EA5</t>
  </si>
  <si>
    <t>EA6</t>
  </si>
  <si>
    <t>EA7</t>
  </si>
  <si>
    <t>EA8</t>
  </si>
  <si>
    <t>EA9</t>
  </si>
  <si>
    <t>EA10</t>
  </si>
  <si>
    <t>EA11</t>
  </si>
  <si>
    <t>EA12</t>
  </si>
  <si>
    <t>EA13</t>
  </si>
  <si>
    <t>EA14</t>
  </si>
  <si>
    <t>EA15</t>
  </si>
  <si>
    <t>EA16</t>
  </si>
  <si>
    <t>EA17</t>
  </si>
  <si>
    <t>EA18</t>
  </si>
  <si>
    <t>EA19</t>
  </si>
  <si>
    <t>EA20</t>
  </si>
  <si>
    <t>EA21</t>
  </si>
  <si>
    <t>Total Enrollment</t>
  </si>
  <si>
    <t>Manager</t>
  </si>
  <si>
    <t>FAC1</t>
  </si>
  <si>
    <t>FAC2</t>
  </si>
  <si>
    <t>FAC3</t>
  </si>
  <si>
    <t>FAC4</t>
  </si>
  <si>
    <t>FAC5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</si>
</sst>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0" fontId="0" fillId="0" borderId="6" xfId="0" applyBorder="1"/>
    <xf numFmtId="164" fontId="0" fillId="0" borderId="0" xfId="1" applyNumberFormat="1" applyFont="1"/>
    <xf numFmtId="164" fontId="0" fillId="2" borderId="5" xfId="1" applyNumberFormat="1" applyFont="1" applyFill="1" applyBorder="1"/>
    <xf numFmtId="164" fontId="0" fillId="2" borderId="0" xfId="1" applyNumberFormat="1" applyFont="1" applyFill="1"/>
    <xf numFmtId="164" fontId="0" fillId="3" borderId="0" xfId="1" applyNumberFormat="1" applyFont="1" applyFill="1"/>
    <xf numFmtId="164" fontId="0" fillId="0" borderId="0" xfId="1" applyNumberFormat="1" applyFont="1" applyBorder="1"/>
    <xf numFmtId="164" fontId="0" fillId="0" borderId="0" xfId="0" applyNumberFormat="1"/>
    <xf numFmtId="0" fontId="2" fillId="0" borderId="7" xfId="0" applyFont="1" applyBorder="1"/>
    <xf numFmtId="164" fontId="2" fillId="0" borderId="8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2" borderId="0" xfId="1" applyNumberFormat="1" applyFont="1" applyFill="1" applyBorder="1"/>
    <xf numFmtId="164" fontId="0" fillId="3" borderId="0" xfId="1" applyNumberFormat="1" applyFont="1" applyFill="1" applyBorder="1"/>
    <xf numFmtId="0" fontId="0" fillId="0" borderId="10" xfId="0" applyBorder="1"/>
    <xf numFmtId="0" fontId="2" fillId="0" borderId="10" xfId="0" applyFont="1" applyBorder="1"/>
    <xf numFmtId="0" fontId="3" fillId="0" borderId="9" xfId="0" applyFont="1" applyBorder="1"/>
    <xf numFmtId="164" fontId="0" fillId="0" borderId="8" xfId="1" applyNumberFormat="1" applyFont="1" applyBorder="1"/>
    <xf numFmtId="165" fontId="0" fillId="0" borderId="0" xfId="2" applyNumberFormat="1" applyFont="1"/>
    <xf numFmtId="165" fontId="0" fillId="0" borderId="5" xfId="2" applyNumberFormat="1" applyFont="1" applyBorder="1"/>
    <xf numFmtId="165" fontId="0" fillId="0" borderId="2" xfId="2" applyNumberFormat="1" applyFont="1" applyBorder="1"/>
    <xf numFmtId="165" fontId="0" fillId="0" borderId="6" xfId="2" applyNumberFormat="1" applyFont="1" applyBorder="1"/>
    <xf numFmtId="164" fontId="0" fillId="0" borderId="2" xfId="1" applyNumberFormat="1" applyFont="1" applyBorder="1"/>
    <xf numFmtId="164" fontId="0" fillId="0" borderId="0" xfId="1" applyNumberFormat="1" applyFont="1" applyFill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" xfId="1" applyNumberFormat="1" applyFont="1" applyBorder="1"/>
    <xf numFmtId="164" fontId="0" fillId="0" borderId="9" xfId="1" applyNumberFormat="1" applyFont="1" applyBorder="1"/>
    <xf numFmtId="164" fontId="0" fillId="0" borderId="7" xfId="0" applyNumberFormat="1" applyBorder="1"/>
    <xf numFmtId="164" fontId="0" fillId="2" borderId="6" xfId="1" applyNumberFormat="1" applyFont="1" applyFill="1" applyBorder="1"/>
    <xf numFmtId="164" fontId="0" fillId="2" borderId="2" xfId="1" applyNumberFormat="1" applyFont="1" applyFill="1" applyBorder="1"/>
    <xf numFmtId="164" fontId="0" fillId="3" borderId="2" xfId="1" applyNumberFormat="1" applyFont="1" applyFill="1" applyBorder="1"/>
    <xf numFmtId="164" fontId="2" fillId="0" borderId="10" xfId="1" applyNumberFormat="1" applyFont="1" applyBorder="1"/>
    <xf numFmtId="164" fontId="0" fillId="0" borderId="10" xfId="1" applyNumberFormat="1" applyFont="1" applyBorder="1"/>
    <xf numFmtId="164" fontId="0" fillId="0" borderId="7" xfId="1" applyNumberFormat="1" applyFont="1" applyBorder="1"/>
    <xf numFmtId="0" fontId="0" fillId="0" borderId="0" xfId="0" applyAlignment="1">
      <alignment horizontal="right"/>
    </xf>
    <xf numFmtId="0" fontId="2" fillId="0" borderId="8" xfId="0" applyFont="1" applyBorder="1"/>
    <xf numFmtId="165" fontId="2" fillId="0" borderId="8" xfId="0" applyNumberFormat="1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4" fillId="0" borderId="5" xfId="0" applyFont="1" applyBorder="1"/>
    <xf numFmtId="10" fontId="0" fillId="0" borderId="4" xfId="3" applyNumberFormat="1" applyFont="1" applyBorder="1"/>
    <xf numFmtId="0" fontId="4" fillId="0" borderId="9" xfId="0" applyFont="1" applyBorder="1"/>
    <xf numFmtId="10" fontId="0" fillId="0" borderId="0" xfId="0" applyNumberFormat="1"/>
    <xf numFmtId="166" fontId="0" fillId="0" borderId="0" xfId="3" applyNumberFormat="1" applyFont="1"/>
    <xf numFmtId="10" fontId="0" fillId="0" borderId="0" xfId="3" applyNumberFormat="1" applyFont="1"/>
    <xf numFmtId="0" fontId="6" fillId="0" borderId="0" xfId="0" applyFont="1"/>
    <xf numFmtId="10" fontId="0" fillId="0" borderId="3" xfId="3" applyNumberFormat="1" applyFont="1" applyBorder="1"/>
    <xf numFmtId="0" fontId="0" fillId="0" borderId="2" xfId="0" applyBorder="1" applyAlignment="1">
      <alignment horizontal="left" indent="2"/>
    </xf>
    <xf numFmtId="0" fontId="2" fillId="0" borderId="1" xfId="0" applyFont="1" applyBorder="1"/>
    <xf numFmtId="0" fontId="0" fillId="0" borderId="6" xfId="0" applyBorder="1" applyAlignment="1">
      <alignment horizontal="left"/>
    </xf>
    <xf numFmtId="0" fontId="0" fillId="0" borderId="1" xfId="0" applyFill="1" applyBorder="1"/>
    <xf numFmtId="0" fontId="0" fillId="0" borderId="2" xfId="0" applyFill="1" applyBorder="1"/>
    <xf numFmtId="164" fontId="0" fillId="0" borderId="2" xfId="1" applyNumberFormat="1" applyFont="1" applyFill="1" applyBorder="1"/>
    <xf numFmtId="164" fontId="0" fillId="0" borderId="0" xfId="1" applyNumberFormat="1" applyFont="1" applyFill="1"/>
    <xf numFmtId="0" fontId="0" fillId="0" borderId="0" xfId="0" applyFill="1"/>
    <xf numFmtId="0" fontId="0" fillId="3" borderId="2" xfId="0" applyFill="1" applyBorder="1"/>
    <xf numFmtId="165" fontId="2" fillId="0" borderId="8" xfId="2" applyNumberFormat="1" applyFont="1" applyBorder="1"/>
    <xf numFmtId="0" fontId="0" fillId="0" borderId="0" xfId="0" applyAlignment="1">
      <alignment wrapText="1"/>
    </xf>
    <xf numFmtId="165" fontId="0" fillId="0" borderId="0" xfId="2" applyNumberFormat="1" applyFont="1" applyBorder="1"/>
    <xf numFmtId="164" fontId="0" fillId="0" borderId="2" xfId="0" applyNumberFormat="1" applyBorder="1"/>
    <xf numFmtId="165" fontId="2" fillId="0" borderId="10" xfId="2" applyNumberFormat="1" applyFont="1" applyBorder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/>
    <xf numFmtId="0" fontId="7" fillId="0" borderId="0" xfId="0" applyFont="1"/>
    <xf numFmtId="165" fontId="7" fillId="0" borderId="0" xfId="0" applyNumberFormat="1" applyFont="1"/>
    <xf numFmtId="1" fontId="0" fillId="0" borderId="0" xfId="0" applyNumberFormat="1"/>
    <xf numFmtId="0" fontId="0" fillId="0" borderId="0" xfId="0" applyFont="1" applyAlignment="1"/>
    <xf numFmtId="10" fontId="7" fillId="0" borderId="0" xfId="0" applyNumberFormat="1" applyFont="1"/>
    <xf numFmtId="1" fontId="0" fillId="0" borderId="2" xfId="0" applyNumberFormat="1" applyBorder="1"/>
    <xf numFmtId="1" fontId="0" fillId="0" borderId="0" xfId="0" applyNumberFormat="1" applyAlignment="1">
      <alignment horizontal="left"/>
    </xf>
  </cellXfs>
  <cellStyles count="6">
    <cellStyle name="Comma" xfId="1" builtinId="3"/>
    <cellStyle name="Currency" xfId="2" builtinId="4"/>
    <cellStyle name="Followed Hyperlink" xfId="5" builtinId="9" hidden="1"/>
    <cellStyle name="Hyperlink" xfId="4" builtinId="8" hidden="1"/>
    <cellStyle name="Normal" xfId="0" builtinId="0"/>
    <cellStyle name="Percent" xfId="3" builtinId="5"/>
  </cellStyles>
  <dxfs count="0"/>
  <tableStyles count="0" defaultTableStyle="TableStyleMedium2" defaultPivotStyle="PivotStyleMedium4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chartsheet" Target="chartsheets/sheet4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Relationship Id="rId3" Type="http://schemas.openxmlformats.org/officeDocument/2006/relationships/chartsheet" Target="chartsheets/sheet3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 yr Enrollment by Month w attrition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5"/>
            <c:marker>
              <c:symbol val="square"/>
              <c:size val="12"/>
            </c:marker>
            <c:bubble3D val="0"/>
          </c:dPt>
          <c:dPt>
            <c:idx val="16"/>
            <c:marker>
              <c:symbol val="square"/>
              <c:size val="12"/>
            </c:marker>
            <c:bubble3D val="0"/>
          </c:dPt>
          <c:dPt>
            <c:idx val="28"/>
            <c:marker>
              <c:symbol val="square"/>
              <c:size val="12"/>
            </c:marker>
            <c:bubble3D val="0"/>
          </c:dPt>
          <c:dPt>
            <c:idx val="40"/>
            <c:marker>
              <c:symbol val="square"/>
              <c:size val="12"/>
            </c:marker>
            <c:bubble3D val="0"/>
          </c:dPt>
          <c:dPt>
            <c:idx val="52"/>
            <c:marker>
              <c:symbol val="square"/>
              <c:size val="12"/>
            </c:marker>
            <c:bubble3D val="0"/>
          </c:dPt>
          <c:val>
            <c:numRef>
              <c:f>'Gross Enrollment Forecast'!$J$57:$BJ$57</c:f>
              <c:numCache>
                <c:formatCode>General</c:formatCode>
                <c:ptCount val="53"/>
                <c:pt idx="0">
                  <c:v>0.0</c:v>
                </c:pt>
                <c:pt idx="1">
                  <c:v>0.0</c:v>
                </c:pt>
                <c:pt idx="2">
                  <c:v>36.0</c:v>
                </c:pt>
                <c:pt idx="3">
                  <c:v>35.796</c:v>
                </c:pt>
                <c:pt idx="4">
                  <c:v>70.693156</c:v>
                </c:pt>
                <c:pt idx="5">
                  <c:v>70.29256144933333</c:v>
                </c:pt>
                <c:pt idx="6">
                  <c:v>108.8942369344538</c:v>
                </c:pt>
                <c:pt idx="7">
                  <c:v>108.2771695918252</c:v>
                </c:pt>
                <c:pt idx="8">
                  <c:v>123.2635989641382</c:v>
                </c:pt>
                <c:pt idx="9">
                  <c:v>122.5651052366748</c:v>
                </c:pt>
                <c:pt idx="10">
                  <c:v>141.3705696403336</c:v>
                </c:pt>
                <c:pt idx="11">
                  <c:v>140.569469745705</c:v>
                </c:pt>
                <c:pt idx="12">
                  <c:v>182.272909417146</c:v>
                </c:pt>
                <c:pt idx="13">
                  <c:v>181.2400295971156</c:v>
                </c:pt>
                <c:pt idx="14">
                  <c:v>197.2130027627319</c:v>
                </c:pt>
                <c:pt idx="15">
                  <c:v>196.0954624137431</c:v>
                </c:pt>
                <c:pt idx="16">
                  <c:v>220.4842547933985</c:v>
                </c:pt>
                <c:pt idx="17">
                  <c:v>219.2348440162359</c:v>
                </c:pt>
                <c:pt idx="18">
                  <c:v>280.9925132334772</c:v>
                </c:pt>
                <c:pt idx="19">
                  <c:v>279.4002223251542</c:v>
                </c:pt>
                <c:pt idx="20">
                  <c:v>303.0169543986449</c:v>
                </c:pt>
                <c:pt idx="21">
                  <c:v>301.2998583237194</c:v>
                </c:pt>
                <c:pt idx="22">
                  <c:v>331.0924924598849</c:v>
                </c:pt>
                <c:pt idx="23">
                  <c:v>329.2163016692789</c:v>
                </c:pt>
                <c:pt idx="24">
                  <c:v>389.8507426264863</c:v>
                </c:pt>
                <c:pt idx="25">
                  <c:v>387.6415884182696</c:v>
                </c:pt>
                <c:pt idx="26">
                  <c:v>410.4449527505661</c:v>
                </c:pt>
                <c:pt idx="27">
                  <c:v>408.119098018313</c:v>
                </c:pt>
                <c:pt idx="28">
                  <c:v>443.3064231295424</c:v>
                </c:pt>
                <c:pt idx="29">
                  <c:v>440.794353398475</c:v>
                </c:pt>
                <c:pt idx="30">
                  <c:v>513.296518729217</c:v>
                </c:pt>
                <c:pt idx="31">
                  <c:v>510.3878384564181</c:v>
                </c:pt>
                <c:pt idx="32">
                  <c:v>507.1383884078355</c:v>
                </c:pt>
                <c:pt idx="33">
                  <c:v>504.2646042068577</c:v>
                </c:pt>
                <c:pt idx="34">
                  <c:v>509.3087837931225</c:v>
                </c:pt>
                <c:pt idx="35">
                  <c:v>506.4227006849615</c:v>
                </c:pt>
                <c:pt idx="36">
                  <c:v>533.1659487256397</c:v>
                </c:pt>
                <c:pt idx="37">
                  <c:v>530.1446750161944</c:v>
                </c:pt>
                <c:pt idx="38">
                  <c:v>538.9857125289265</c:v>
                </c:pt>
                <c:pt idx="39">
                  <c:v>535.9314601579292</c:v>
                </c:pt>
                <c:pt idx="40">
                  <c:v>553.9510035559808</c:v>
                </c:pt>
                <c:pt idx="41">
                  <c:v>550.8119478691636</c:v>
                </c:pt>
                <c:pt idx="42">
                  <c:v>586.8522573135576</c:v>
                </c:pt>
                <c:pt idx="43">
                  <c:v>583.5267611887808</c:v>
                </c:pt>
                <c:pt idx="44">
                  <c:v>595.8847404016387</c:v>
                </c:pt>
                <c:pt idx="45">
                  <c:v>592.5080602060294</c:v>
                </c:pt>
                <c:pt idx="46">
                  <c:v>605.1474608209202</c:v>
                </c:pt>
                <c:pt idx="47">
                  <c:v>601.7182918762682</c:v>
                </c:pt>
                <c:pt idx="48">
                  <c:v>607.6833633686426</c:v>
                </c:pt>
                <c:pt idx="49">
                  <c:v>604.2398243095538</c:v>
                </c:pt>
                <c:pt idx="50">
                  <c:v>604.5657220303354</c:v>
                </c:pt>
                <c:pt idx="51">
                  <c:v>601.139849605497</c:v>
                </c:pt>
                <c:pt idx="52">
                  <c:v>608.670794697569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959880"/>
        <c:axId val="2101962856"/>
      </c:lineChart>
      <c:catAx>
        <c:axId val="21019598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01962856"/>
        <c:crosses val="autoZero"/>
        <c:auto val="1"/>
        <c:lblAlgn val="ctr"/>
        <c:lblOffset val="100"/>
        <c:noMultiLvlLbl val="0"/>
      </c:catAx>
      <c:valAx>
        <c:axId val="2101962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959880"/>
        <c:crosses val="autoZero"/>
        <c:crossBetween val="between"/>
      </c:valAx>
      <c:spPr>
        <a:ln>
          <a:solidFill>
            <a:srgbClr val="0000FF"/>
          </a:solidFill>
        </a:ln>
      </c:spPr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Cumulative</a:t>
            </a:r>
            <a:r>
              <a:rPr lang="en-US" baseline="0"/>
              <a:t> Margin - Full Payback in Month 25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'Contribution Margin (2)'!$A$21</c:f>
              <c:strCache>
                <c:ptCount val="1"/>
              </c:strCache>
            </c:strRef>
          </c:tx>
          <c:marker>
            <c:symbol val="none"/>
          </c:marker>
          <c:cat>
            <c:strRef>
              <c:f>'Contribution Margin (2)'!$1:$1</c:f>
              <c:strCache>
                <c:ptCount val="51"/>
                <c:pt idx="2">
                  <c:v>YEAR 1</c:v>
                </c:pt>
                <c:pt idx="14">
                  <c:v>YEAR 2</c:v>
                </c:pt>
                <c:pt idx="26">
                  <c:v>YEAR 3</c:v>
                </c:pt>
                <c:pt idx="38">
                  <c:v>YEAR 4</c:v>
                </c:pt>
                <c:pt idx="50">
                  <c:v>YEAR 5</c:v>
                </c:pt>
              </c:strCache>
            </c:strRef>
          </c:cat>
          <c:val>
            <c:numRef>
              <c:f>'Contribution Margin (2)'!$B$21:$BJ$21</c:f>
              <c:numCache>
                <c:formatCode>_(* #,##0_);_(* \(#,##0\);_(* "-"??_);_(@_)</c:formatCode>
                <c:ptCount val="61"/>
                <c:pt idx="0" formatCode="General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-171541.6666666667</c:v>
                </c:pt>
                <c:pt idx="5">
                  <c:v>-357708.3333333333</c:v>
                </c:pt>
                <c:pt idx="6">
                  <c:v>-543875.0</c:v>
                </c:pt>
                <c:pt idx="7">
                  <c:v>-750625.0</c:v>
                </c:pt>
                <c:pt idx="8">
                  <c:v>-903375.0</c:v>
                </c:pt>
                <c:pt idx="9">
                  <c:v>-1.07129166666667E6</c:v>
                </c:pt>
                <c:pt idx="10">
                  <c:v>-1.19465833333333E6</c:v>
                </c:pt>
                <c:pt idx="11">
                  <c:v>-1.36901828E6</c:v>
                </c:pt>
                <c:pt idx="12">
                  <c:v>-1.44945216611667E6</c:v>
                </c:pt>
                <c:pt idx="13">
                  <c:v>-1.65455899384421E6</c:v>
                </c:pt>
                <c:pt idx="14">
                  <c:v>-1.71225654230449E6</c:v>
                </c:pt>
                <c:pt idx="15">
                  <c:v>-1.92420059949769E6</c:v>
                </c:pt>
                <c:pt idx="16">
                  <c:v>-1.96411606244623E6</c:v>
                </c:pt>
                <c:pt idx="17">
                  <c:v>-2.1786319480555E6</c:v>
                </c:pt>
                <c:pt idx="18">
                  <c:v>-2.19614003479226E6</c:v>
                </c:pt>
                <c:pt idx="19">
                  <c:v>-2.44206293934648E6</c:v>
                </c:pt>
                <c:pt idx="20">
                  <c:v>-2.43712061394276E6</c:v>
                </c:pt>
                <c:pt idx="21">
                  <c:v>-2.69036421927025E6</c:v>
                </c:pt>
                <c:pt idx="22">
                  <c:v>-2.66693352835136E6</c:v>
                </c:pt>
                <c:pt idx="23">
                  <c:v>-2.92285111158584E6</c:v>
                </c:pt>
                <c:pt idx="24">
                  <c:v>-2.87062224627901E6</c:v>
                </c:pt>
                <c:pt idx="25">
                  <c:v>-3.17739777653526E6</c:v>
                </c:pt>
                <c:pt idx="26">
                  <c:v>-3.09698279974217E6</c:v>
                </c:pt>
                <c:pt idx="27">
                  <c:v>-3.41458809809403E6</c:v>
                </c:pt>
                <c:pt idx="28">
                  <c:v>-3.30691787535904E6</c:v>
                </c:pt>
                <c:pt idx="29">
                  <c:v>-3.62846510819064E6</c:v>
                </c:pt>
                <c:pt idx="30">
                  <c:v>-3.48605140710487E6</c:v>
                </c:pt>
                <c:pt idx="31">
                  <c:v>-3.83212359973867E6</c:v>
                </c:pt>
                <c:pt idx="32">
                  <c:v>-3.63649656407173E6</c:v>
                </c:pt>
                <c:pt idx="33">
                  <c:v>-3.99308530832035E6</c:v>
                </c:pt>
                <c:pt idx="34">
                  <c:v>-3.77197293762486E6</c:v>
                </c:pt>
                <c:pt idx="35">
                  <c:v>-4.13224763360149E6</c:v>
                </c:pt>
                <c:pt idx="36">
                  <c:v>-3.87046919331201E6</c:v>
                </c:pt>
                <c:pt idx="37">
                  <c:v>-4.25987315434041E6</c:v>
                </c:pt>
                <c:pt idx="38">
                  <c:v>-3.93472968982967E6</c:v>
                </c:pt>
                <c:pt idx="39">
                  <c:v>-4.33666047816849E6</c:v>
                </c:pt>
                <c:pt idx="40">
                  <c:v>-4.01913769993046E6</c:v>
                </c:pt>
                <c:pt idx="41">
                  <c:v>-4.41996630610436E6</c:v>
                </c:pt>
                <c:pt idx="42">
                  <c:v>-4.09975766357704E6</c:v>
                </c:pt>
                <c:pt idx="43">
                  <c:v>-4.500974727117E6</c:v>
                </c:pt>
                <c:pt idx="44">
                  <c:v>-4.15124284298568E6</c:v>
                </c:pt>
                <c:pt idx="45">
                  <c:v>-4.55672986190527E6</c:v>
                </c:pt>
                <c:pt idx="46">
                  <c:v>-4.19979602006739E6</c:v>
                </c:pt>
                <c:pt idx="47">
                  <c:v>-4.60632466031248E6</c:v>
                </c:pt>
                <c:pt idx="48">
                  <c:v>-4.23087127082862E6</c:v>
                </c:pt>
                <c:pt idx="49">
                  <c:v>-4.65595901251757E6</c:v>
                </c:pt>
                <c:pt idx="50">
                  <c:v>-4.25567093516454E6</c:v>
                </c:pt>
                <c:pt idx="51">
                  <c:v>-4.68664734325102E6</c:v>
                </c:pt>
                <c:pt idx="52">
                  <c:v>-4.27518156807649E6</c:v>
                </c:pt>
                <c:pt idx="53">
                  <c:v>-4.70777460998608E6</c:v>
                </c:pt>
                <c:pt idx="54">
                  <c:v>-4.28484621829269E6</c:v>
                </c:pt>
                <c:pt idx="55">
                  <c:v>-4.71909710190292E6</c:v>
                </c:pt>
                <c:pt idx="56">
                  <c:v>-4.29303053080672E6</c:v>
                </c:pt>
                <c:pt idx="57">
                  <c:v>-4.72773529025494E6</c:v>
                </c:pt>
                <c:pt idx="58">
                  <c:v>-4.3055268003149E6</c:v>
                </c:pt>
                <c:pt idx="59">
                  <c:v>-4.73967356431639E6</c:v>
                </c:pt>
                <c:pt idx="60">
                  <c:v>-4.31238504695065E6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1745544"/>
        <c:axId val="2101748520"/>
      </c:lineChart>
      <c:catAx>
        <c:axId val="2101745544"/>
        <c:scaling>
          <c:orientation val="minMax"/>
        </c:scaling>
        <c:delete val="0"/>
        <c:axPos val="b"/>
        <c:majorTickMark val="out"/>
        <c:minorTickMark val="none"/>
        <c:tickLblPos val="nextTo"/>
        <c:crossAx val="2101748520"/>
        <c:crosses val="autoZero"/>
        <c:auto val="1"/>
        <c:lblAlgn val="ctr"/>
        <c:lblOffset val="100"/>
        <c:noMultiLvlLbl val="0"/>
      </c:catAx>
      <c:valAx>
        <c:axId val="2101748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1745544"/>
        <c:crosses val="autoZero"/>
        <c:crossBetween val="between"/>
        <c:dispUnits>
          <c:builtInUnit val="millions"/>
          <c:dispUnitsLbl>
            <c:layout/>
          </c:dispUnitsLbl>
        </c:dispUnits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areaChart>
        <c:grouping val="standard"/>
        <c:varyColors val="0"/>
        <c:ser>
          <c:idx val="5"/>
          <c:order val="0"/>
          <c:tx>
            <c:strRef>
              <c:f>'Annual Contribution Margin (2)'!$A$8:$B$8</c:f>
              <c:strCache>
                <c:ptCount val="1"/>
                <c:pt idx="0">
                  <c:v>Gross Tuition Revenue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'Annual Contribution Margin (2)'!$C$1:$G$2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'Annual Contribution Margin (2)'!$C$8:$G$8</c:f>
              <c:numCache>
                <c:formatCode>_("$"* #,##0_);_("$"* \(#,##0\);_("$"* "-"??_);_(@_)</c:formatCode>
                <c:ptCount val="5"/>
                <c:pt idx="0">
                  <c:v>224055.6276</c:v>
                </c:pt>
                <c:pt idx="1">
                  <c:v>2.04434700227562E6</c:v>
                </c:pt>
                <c:pt idx="2">
                  <c:v>4.53327856505706E6</c:v>
                </c:pt>
                <c:pt idx="3">
                  <c:v>6.62727734705552E6</c:v>
                </c:pt>
                <c:pt idx="4">
                  <c:v>7.57848911112859E6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0677208"/>
        <c:axId val="2110680184"/>
      </c:areaChart>
      <c:barChart>
        <c:barDir val="col"/>
        <c:grouping val="clustered"/>
        <c:varyColors val="0"/>
        <c:ser>
          <c:idx val="19"/>
          <c:order val="1"/>
          <c:tx>
            <c:strRef>
              <c:f>'Annual Contribution Margin (2)'!$A$22:$B$22</c:f>
              <c:strCache>
                <c:ptCount val="1"/>
                <c:pt idx="0">
                  <c:v>Gross Contribution Margin</c:v>
                </c:pt>
              </c:strCache>
            </c:strRef>
          </c:tx>
          <c:spPr>
            <a:solidFill>
              <a:srgbClr val="00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'Annual Contribution Margin (2)'!$C$1:$G$2</c:f>
              <c:strCache>
                <c:ptCount val="5"/>
                <c:pt idx="0">
                  <c:v>Year 1</c:v>
                </c:pt>
                <c:pt idx="1">
                  <c:v>Year 2</c:v>
                </c:pt>
                <c:pt idx="2">
                  <c:v>Year 3</c:v>
                </c:pt>
                <c:pt idx="3">
                  <c:v>Year 4</c:v>
                </c:pt>
                <c:pt idx="4">
                  <c:v>Year 5</c:v>
                </c:pt>
              </c:strCache>
            </c:strRef>
          </c:cat>
          <c:val>
            <c:numRef>
              <c:f>'Annual Contribution Margin (2)'!$C$22:$G$22</c:f>
              <c:numCache>
                <c:formatCode>_("$"* #,##0_);_("$"* \(#,##0\);_("$"* "-"??_);_(@_)</c:formatCode>
                <c:ptCount val="5"/>
                <c:pt idx="0">
                  <c:v>-430170.9161166667</c:v>
                </c:pt>
                <c:pt idx="1">
                  <c:v>437665.4698376582</c:v>
                </c:pt>
                <c:pt idx="2">
                  <c:v>1.49372237796699E6</c:v>
                </c:pt>
                <c:pt idx="3">
                  <c:v>2.43014671923339E6</c:v>
                </c:pt>
                <c:pt idx="4">
                  <c:v>2.85196054353047E6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0677208"/>
        <c:axId val="2110680184"/>
      </c:barChart>
      <c:catAx>
        <c:axId val="2110677208"/>
        <c:scaling>
          <c:orientation val="minMax"/>
        </c:scaling>
        <c:delete val="0"/>
        <c:axPos val="b"/>
        <c:majorTickMark val="out"/>
        <c:minorTickMark val="none"/>
        <c:tickLblPos val="nextTo"/>
        <c:crossAx val="2110680184"/>
        <c:crosses val="autoZero"/>
        <c:auto val="1"/>
        <c:lblAlgn val="ctr"/>
        <c:lblOffset val="100"/>
        <c:noMultiLvlLbl val="0"/>
      </c:catAx>
      <c:valAx>
        <c:axId val="2110680184"/>
        <c:scaling>
          <c:orientation val="minMax"/>
        </c:scaling>
        <c:delete val="0"/>
        <c:axPos val="l"/>
        <c:majorGridlines/>
        <c:numFmt formatCode="_(&quot;$&quot;* #,##0_);_(&quot;$&quot;* \(#,##0\);_(&quot;$&quot;* &quot;-&quot;??_);_(@_)" sourceLinked="1"/>
        <c:majorTickMark val="out"/>
        <c:minorTickMark val="none"/>
        <c:tickLblPos val="nextTo"/>
        <c:crossAx val="2110677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Students Enrolled</a:t>
            </a:r>
            <a:br>
              <a:rPr lang="en-US"/>
            </a:br>
            <a:r>
              <a:rPr lang="en-US"/>
              <a:t>Yrs</a:t>
            </a:r>
            <a:r>
              <a:rPr lang="en-US" baseline="0"/>
              <a:t> 1 - 3</a:t>
            </a:r>
            <a:endParaRPr lang="en-US"/>
          </a:p>
        </c:rich>
      </c:tx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Forecast (2)'!$A$17</c:f>
              <c:strCache>
                <c:ptCount val="1"/>
                <c:pt idx="0">
                  <c:v>Enrollment</c:v>
                </c:pt>
              </c:strCache>
            </c:strRef>
          </c:tx>
          <c:invertIfNegative val="0"/>
          <c:cat>
            <c:strRef>
              <c:f>'Revenue Forecast (2)'!$3:$3</c:f>
              <c:strCache>
                <c:ptCount val="62"/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  <c:pt idx="6">
                  <c:v>October</c:v>
                </c:pt>
                <c:pt idx="7">
                  <c:v>November</c:v>
                </c:pt>
                <c:pt idx="8">
                  <c:v>December</c:v>
                </c:pt>
                <c:pt idx="9">
                  <c:v>January</c:v>
                </c:pt>
                <c:pt idx="10">
                  <c:v>February</c:v>
                </c:pt>
                <c:pt idx="11">
                  <c:v>March</c:v>
                </c:pt>
                <c:pt idx="12">
                  <c:v>April</c:v>
                </c:pt>
                <c:pt idx="13">
                  <c:v>May</c:v>
                </c:pt>
                <c:pt idx="14">
                  <c:v>June</c:v>
                </c:pt>
                <c:pt idx="15">
                  <c:v>July</c:v>
                </c:pt>
                <c:pt idx="16">
                  <c:v>August</c:v>
                </c:pt>
                <c:pt idx="17">
                  <c:v>September</c:v>
                </c:pt>
                <c:pt idx="18">
                  <c:v>October</c:v>
                </c:pt>
                <c:pt idx="19">
                  <c:v>November</c:v>
                </c:pt>
                <c:pt idx="20">
                  <c:v>December</c:v>
                </c:pt>
                <c:pt idx="21">
                  <c:v>January</c:v>
                </c:pt>
                <c:pt idx="22">
                  <c:v>February</c:v>
                </c:pt>
                <c:pt idx="23">
                  <c:v>March</c:v>
                </c:pt>
                <c:pt idx="24">
                  <c:v>April</c:v>
                </c:pt>
                <c:pt idx="25">
                  <c:v>May</c:v>
                </c:pt>
                <c:pt idx="26">
                  <c:v>June</c:v>
                </c:pt>
                <c:pt idx="27">
                  <c:v>July</c:v>
                </c:pt>
                <c:pt idx="28">
                  <c:v>August</c:v>
                </c:pt>
                <c:pt idx="29">
                  <c:v>September</c:v>
                </c:pt>
                <c:pt idx="30">
                  <c:v>October</c:v>
                </c:pt>
                <c:pt idx="31">
                  <c:v>November</c:v>
                </c:pt>
                <c:pt idx="32">
                  <c:v>December</c:v>
                </c:pt>
                <c:pt idx="33">
                  <c:v>January</c:v>
                </c:pt>
                <c:pt idx="34">
                  <c:v>February</c:v>
                </c:pt>
                <c:pt idx="35">
                  <c:v>March</c:v>
                </c:pt>
                <c:pt idx="36">
                  <c:v>April</c:v>
                </c:pt>
                <c:pt idx="37">
                  <c:v>May</c:v>
                </c:pt>
                <c:pt idx="38">
                  <c:v>June</c:v>
                </c:pt>
                <c:pt idx="39">
                  <c:v>July</c:v>
                </c:pt>
                <c:pt idx="40">
                  <c:v>August</c:v>
                </c:pt>
                <c:pt idx="41">
                  <c:v>September</c:v>
                </c:pt>
                <c:pt idx="42">
                  <c:v>October</c:v>
                </c:pt>
                <c:pt idx="43">
                  <c:v>November</c:v>
                </c:pt>
                <c:pt idx="44">
                  <c:v>December</c:v>
                </c:pt>
                <c:pt idx="45">
                  <c:v>January</c:v>
                </c:pt>
                <c:pt idx="46">
                  <c:v>February</c:v>
                </c:pt>
                <c:pt idx="47">
                  <c:v>March</c:v>
                </c:pt>
                <c:pt idx="48">
                  <c:v>April</c:v>
                </c:pt>
                <c:pt idx="49">
                  <c:v>May</c:v>
                </c:pt>
                <c:pt idx="50">
                  <c:v>June</c:v>
                </c:pt>
                <c:pt idx="51">
                  <c:v>July</c:v>
                </c:pt>
                <c:pt idx="52">
                  <c:v>August</c:v>
                </c:pt>
                <c:pt idx="53">
                  <c:v>September</c:v>
                </c:pt>
                <c:pt idx="54">
                  <c:v>October</c:v>
                </c:pt>
                <c:pt idx="55">
                  <c:v>November</c:v>
                </c:pt>
                <c:pt idx="56">
                  <c:v>December</c:v>
                </c:pt>
                <c:pt idx="57">
                  <c:v>January</c:v>
                </c:pt>
                <c:pt idx="58">
                  <c:v>February</c:v>
                </c:pt>
                <c:pt idx="59">
                  <c:v>March</c:v>
                </c:pt>
                <c:pt idx="60">
                  <c:v>April</c:v>
                </c:pt>
                <c:pt idx="61">
                  <c:v>May</c:v>
                </c:pt>
              </c:strCache>
            </c:strRef>
          </c:cat>
          <c:val>
            <c:numRef>
              <c:f>'Revenue Forecast (2)'!$B$17:$BJ$17</c:f>
              <c:numCache>
                <c:formatCode>General</c:formatCode>
                <c:ptCount val="61"/>
                <c:pt idx="8" formatCode="_(* #,##0_);_(* \(#,##0\);_(* &quot;-&quot;??_);_(@_)">
                  <c:v>0.0</c:v>
                </c:pt>
                <c:pt idx="10" formatCode="_(* #,##0_);_(* \(#,##0\);_(* &quot;-&quot;??_);_(@_)">
                  <c:v>36.0</c:v>
                </c:pt>
                <c:pt idx="12" formatCode="_(* #,##0_);_(* \(#,##0\);_(* &quot;-&quot;??_);_(@_)">
                  <c:v>70.693156</c:v>
                </c:pt>
                <c:pt idx="14" formatCode="_(* #,##0_);_(* \(#,##0\);_(* &quot;-&quot;??_);_(@_)">
                  <c:v>108.8942369344538</c:v>
                </c:pt>
                <c:pt idx="16" formatCode="_(* #,##0_);_(* \(#,##0\);_(* &quot;-&quot;??_);_(@_)">
                  <c:v>123.2635989641382</c:v>
                </c:pt>
                <c:pt idx="18" formatCode="_(* #,##0_);_(* \(#,##0\);_(* &quot;-&quot;??_);_(@_)">
                  <c:v>141.3705696403336</c:v>
                </c:pt>
                <c:pt idx="20" formatCode="_(* #,##0_);_(* \(#,##0\);_(* &quot;-&quot;??_);_(@_)">
                  <c:v>182.272909417146</c:v>
                </c:pt>
                <c:pt idx="22" formatCode="_(* #,##0_);_(* \(#,##0\);_(* &quot;-&quot;??_);_(@_)">
                  <c:v>197.2130027627319</c:v>
                </c:pt>
                <c:pt idx="24" formatCode="_(* #,##0_);_(* \(#,##0\);_(* &quot;-&quot;??_);_(@_)">
                  <c:v>220.4842547933985</c:v>
                </c:pt>
                <c:pt idx="26" formatCode="_(* #,##0_);_(* \(#,##0\);_(* &quot;-&quot;??_);_(@_)">
                  <c:v>280.9925132334772</c:v>
                </c:pt>
                <c:pt idx="28" formatCode="_(* #,##0_);_(* \(#,##0\);_(* &quot;-&quot;??_);_(@_)">
                  <c:v>303.0169543986449</c:v>
                </c:pt>
                <c:pt idx="30" formatCode="_(* #,##0_);_(* \(#,##0\);_(* &quot;-&quot;??_);_(@_)">
                  <c:v>331.0924924598849</c:v>
                </c:pt>
                <c:pt idx="32" formatCode="_(* #,##0_);_(* \(#,##0\);_(* &quot;-&quot;??_);_(@_)">
                  <c:v>389.8507426264863</c:v>
                </c:pt>
                <c:pt idx="34" formatCode="_(* #,##0_);_(* \(#,##0\);_(* &quot;-&quot;??_);_(@_)">
                  <c:v>410.4449527505661</c:v>
                </c:pt>
                <c:pt idx="36" formatCode="_(* #,##0_);_(* \(#,##0\);_(* &quot;-&quot;??_);_(@_)">
                  <c:v>443.3064231295424</c:v>
                </c:pt>
                <c:pt idx="38" formatCode="_(* #,##0_);_(* \(#,##0\);_(* &quot;-&quot;??_);_(@_)">
                  <c:v>513.296518729217</c:v>
                </c:pt>
                <c:pt idx="40" formatCode="_(* #,##0_);_(* \(#,##0\);_(* &quot;-&quot;??_);_(@_)">
                  <c:v>507.1383884078355</c:v>
                </c:pt>
                <c:pt idx="42" formatCode="_(* #,##0_);_(* \(#,##0\);_(* &quot;-&quot;??_);_(@_)">
                  <c:v>509.3087837931225</c:v>
                </c:pt>
                <c:pt idx="44" formatCode="_(* #,##0_);_(* \(#,##0\);_(* &quot;-&quot;??_);_(@_)">
                  <c:v>533.1659487256397</c:v>
                </c:pt>
                <c:pt idx="46" formatCode="_(* #,##0_);_(* \(#,##0\);_(* &quot;-&quot;??_);_(@_)">
                  <c:v>538.9857125289265</c:v>
                </c:pt>
                <c:pt idx="48" formatCode="_(* #,##0_);_(* \(#,##0\);_(* &quot;-&quot;??_);_(@_)">
                  <c:v>553.9510035559808</c:v>
                </c:pt>
                <c:pt idx="50" formatCode="_(* #,##0_);_(* \(#,##0\);_(* &quot;-&quot;??_);_(@_)">
                  <c:v>586.8522573135576</c:v>
                </c:pt>
                <c:pt idx="52" formatCode="_(* #,##0_);_(* \(#,##0\);_(* &quot;-&quot;??_);_(@_)">
                  <c:v>595.8847404016387</c:v>
                </c:pt>
                <c:pt idx="54" formatCode="_(* #,##0_);_(* \(#,##0\);_(* &quot;-&quot;??_);_(@_)">
                  <c:v>605.1474608209202</c:v>
                </c:pt>
                <c:pt idx="56" formatCode="_(* #,##0_);_(* \(#,##0\);_(* &quot;-&quot;??_);_(@_)">
                  <c:v>607.6833633686426</c:v>
                </c:pt>
                <c:pt idx="58" formatCode="_(* #,##0_);_(* \(#,##0\);_(* &quot;-&quot;??_);_(@_)">
                  <c:v>604.5657220303354</c:v>
                </c:pt>
                <c:pt idx="60" formatCode="_(* #,##0_);_(* \(#,##0\);_(* &quot;-&quot;??_);_(@_)">
                  <c:v>608.670794697569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045608"/>
        <c:axId val="2108048616"/>
      </c:barChart>
      <c:catAx>
        <c:axId val="21080456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2108048616"/>
        <c:crosses val="autoZero"/>
        <c:auto val="1"/>
        <c:lblAlgn val="ctr"/>
        <c:lblOffset val="100"/>
        <c:noMultiLvlLbl val="0"/>
      </c:catAx>
      <c:valAx>
        <c:axId val="2108048616"/>
        <c:scaling>
          <c:orientation val="minMax"/>
          <c:max val="200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8045608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1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1" workbookViewId="0" zoomToFit="1"/>
  </sheetViews>
  <pageMargins left="0.75" right="0.75" top="1" bottom="1" header="0.5" footer="0.5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33" workbookViewId="0" zoomToFit="1"/>
  </sheetViews>
  <pageMargins left="0.25" right="0.25" top="0.75" bottom="0.75" header="0.3" footer="0.3"/>
  <pageSetup orientation="landscape"/>
  <headerFooter>
    <oddFooter>&amp;L&amp;6&amp;Z&amp;F
&amp;A&amp;R&amp;6&amp;T
&amp;D</oddFoot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1081" cy="58351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1081" cy="58351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0.40622</cdr:x>
      <cdr:y>0.60518</cdr:y>
    </cdr:from>
    <cdr:to>
      <cdr:x>0.45699</cdr:x>
      <cdr:y>0.82774</cdr:y>
    </cdr:to>
    <cdr:sp macro="" textlink="">
      <cdr:nvSpPr>
        <cdr:cNvPr id="2" name="Down Arrow 1"/>
        <cdr:cNvSpPr/>
      </cdr:nvSpPr>
      <cdr:spPr>
        <a:xfrm xmlns:a="http://schemas.openxmlformats.org/drawingml/2006/main">
          <a:off x="3481399" y="3525805"/>
          <a:ext cx="435174" cy="1296643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1081" cy="583513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5113" cy="62927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0.36094</cdr:x>
      <cdr:y>0.02233</cdr:y>
    </cdr:from>
    <cdr:to>
      <cdr:x>0.36274</cdr:x>
      <cdr:y>0.96774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3130759" y="140533"/>
          <a:ext cx="15614" cy="59492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0.67012</cdr:x>
      <cdr:y>0.01924</cdr:y>
    </cdr:from>
    <cdr:to>
      <cdr:x>0.67192</cdr:x>
      <cdr:y>0.96465</cdr:y>
    </cdr:to>
    <cdr:cxnSp macro="">
      <cdr:nvCxnSpPr>
        <cdr:cNvPr id="5" name="Straight Connector 4"/>
        <cdr:cNvCxnSpPr/>
      </cdr:nvCxnSpPr>
      <cdr:spPr>
        <a:xfrm xmlns:a="http://schemas.openxmlformats.org/drawingml/2006/main" flipH="1" flipV="1">
          <a:off x="5812644" y="121067"/>
          <a:ext cx="15614" cy="594922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/>
  </sheetPr>
  <dimension ref="A1:G27"/>
  <sheetViews>
    <sheetView zoomScale="150" zoomScaleNormal="150" zoomScalePageLayoutView="150" workbookViewId="0">
      <selection activeCell="C16" sqref="C16"/>
    </sheetView>
  </sheetViews>
  <sheetFormatPr baseColWidth="10" defaultColWidth="8.83203125" defaultRowHeight="14" x14ac:dyDescent="0"/>
  <cols>
    <col min="1" max="1" width="2.6640625" customWidth="1"/>
    <col min="2" max="2" width="22.6640625" customWidth="1"/>
    <col min="3" max="7" width="15.6640625" customWidth="1"/>
  </cols>
  <sheetData>
    <row r="1" spans="1:7" ht="20">
      <c r="A1" s="48" t="s">
        <v>94</v>
      </c>
    </row>
    <row r="2" spans="1:7">
      <c r="C2" s="47" t="s">
        <v>167</v>
      </c>
      <c r="D2" s="47" t="s">
        <v>168</v>
      </c>
      <c r="E2" s="47" t="s">
        <v>169</v>
      </c>
      <c r="F2" s="47" t="s">
        <v>175</v>
      </c>
      <c r="G2" s="47" t="s">
        <v>176</v>
      </c>
    </row>
    <row r="3" spans="1:7" ht="3" customHeight="1">
      <c r="C3" s="47"/>
      <c r="D3" s="47"/>
      <c r="E3" s="47"/>
      <c r="F3" s="47"/>
      <c r="G3" s="47"/>
    </row>
    <row r="4" spans="1:7">
      <c r="A4" t="s">
        <v>77</v>
      </c>
      <c r="C4" s="71">
        <f>SUM('Revenue Forecast (2)'!C13:N13)</f>
        <v>71.099999999999994</v>
      </c>
      <c r="D4" s="72">
        <f>SUM('Revenue Forecast (2)'!O13:Z13)</f>
        <v>159.1</v>
      </c>
      <c r="E4" s="72">
        <f>SUM('Revenue Forecast (2)'!AA13:AL13)</f>
        <v>244.7</v>
      </c>
      <c r="F4" s="72">
        <f>SUM('Revenue Forecast (2)'!AM13:AX13)</f>
        <v>267.5</v>
      </c>
      <c r="G4" s="72">
        <f>SUM('Revenue Forecast (2)'!AY13:BJ13)</f>
        <v>267.5</v>
      </c>
    </row>
    <row r="5" spans="1:7">
      <c r="A5" t="s">
        <v>201</v>
      </c>
      <c r="C5" s="71">
        <f>'Revenue Forecast (2)'!N17</f>
        <v>70.693156000000002</v>
      </c>
      <c r="D5" s="72">
        <f>'Revenue Forecast (2)'!Z17</f>
        <v>220.48425479339852</v>
      </c>
      <c r="E5" s="72">
        <f>'Revenue Forecast (2)'!AL17</f>
        <v>443.3064231295424</v>
      </c>
      <c r="F5" s="72">
        <f>'Revenue Forecast (2)'!AX17</f>
        <v>553.95100355598083</v>
      </c>
      <c r="G5" s="72">
        <f>'Revenue Forecast (2)'!BJ17</f>
        <v>608.67079469756902</v>
      </c>
    </row>
    <row r="6" spans="1:7">
      <c r="A6" t="s">
        <v>80</v>
      </c>
      <c r="C6" s="76">
        <v>9</v>
      </c>
      <c r="D6" s="76">
        <v>17</v>
      </c>
      <c r="E6" s="76">
        <v>25</v>
      </c>
      <c r="F6" s="76">
        <v>25</v>
      </c>
      <c r="G6" s="76">
        <v>25</v>
      </c>
    </row>
    <row r="7" spans="1:7">
      <c r="C7" s="47"/>
      <c r="D7" s="47"/>
      <c r="E7" s="47"/>
      <c r="F7" s="47"/>
      <c r="G7" s="47"/>
    </row>
    <row r="8" spans="1:7">
      <c r="A8" t="s">
        <v>93</v>
      </c>
      <c r="C8" s="27">
        <f>SUM('Contribution Margin (2)'!C5:N5)</f>
        <v>224055.62760000001</v>
      </c>
      <c r="D8" s="27">
        <f>SUM('Contribution Margin (2)'!O5:Z5)</f>
        <v>2044347.0022756238</v>
      </c>
      <c r="E8" s="27">
        <f>SUM('Contribution Margin (2)'!AA5:AL5)</f>
        <v>4533278.5650570635</v>
      </c>
      <c r="F8" s="27">
        <f>SUM('Contribution Margin (2)'!AM5:AX5)</f>
        <v>6627277.3470555171</v>
      </c>
      <c r="G8" s="27">
        <f>SUM('Contribution Margin (2)'!AY5:BJ5)</f>
        <v>7578489.1111285929</v>
      </c>
    </row>
    <row r="9" spans="1:7">
      <c r="C9" s="27"/>
      <c r="D9" s="27"/>
      <c r="E9" s="27"/>
      <c r="F9" s="27"/>
      <c r="G9" s="27"/>
    </row>
    <row r="10" spans="1:7">
      <c r="A10" t="s">
        <v>154</v>
      </c>
      <c r="C10" s="27">
        <f>SUM('Contribution Margin (2)'!C7:N7)*0.25</f>
        <v>-339760.41666666674</v>
      </c>
      <c r="D10" s="27">
        <f>SUM('Contribution Margin (2)'!O7:Z7)*0.25</f>
        <v>-619611.84999999986</v>
      </c>
      <c r="E10" s="27">
        <f>SUM('Contribution Margin (2)'!AA7:AL7)*0.25</f>
        <v>-831189.77500000002</v>
      </c>
      <c r="F10" s="27">
        <f>SUM('Contribution Margin (2)'!AM7:AX7)*0.25</f>
        <v>-930182.93225000007</v>
      </c>
      <c r="G10" s="27">
        <f>SUM('Contribution Margin (2)'!AY7:BJ7)*0.25</f>
        <v>-977824.77321749961</v>
      </c>
    </row>
    <row r="11" spans="1:7">
      <c r="A11" t="s">
        <v>155</v>
      </c>
      <c r="C11" s="27">
        <f>SUM('Contribution Margin (2)'!C8:N8)</f>
        <v>-25648.04808</v>
      </c>
      <c r="D11" s="27">
        <f>SUM('Contribution Margin (2)'!O8:Z8)</f>
        <v>-322656.90669838781</v>
      </c>
      <c r="E11" s="27">
        <f>SUM('Contribution Margin (2)'!AA8:AL8)</f>
        <v>-735050.8784465231</v>
      </c>
      <c r="F11" s="27">
        <f>SUM('Contribution Margin (2)'!AM8:AX8)</f>
        <v>-1113082.5577790805</v>
      </c>
      <c r="G11" s="27">
        <f>SUM('Contribution Margin (2)'!AY8:BJ8)</f>
        <v>-1285694.8332638321</v>
      </c>
    </row>
    <row r="12" spans="1:7">
      <c r="A12" s="6"/>
      <c r="B12" s="6" t="s">
        <v>156</v>
      </c>
      <c r="C12" s="28">
        <f>SUM(C10:C11)</f>
        <v>-365408.46474666672</v>
      </c>
      <c r="D12" s="28">
        <f t="shared" ref="D12:G12" si="0">SUM(D10:D11)</f>
        <v>-942268.75669838767</v>
      </c>
      <c r="E12" s="28">
        <f t="shared" si="0"/>
        <v>-1566240.653446523</v>
      </c>
      <c r="F12" s="28">
        <f t="shared" si="0"/>
        <v>-2043265.4900290805</v>
      </c>
      <c r="G12" s="28">
        <f t="shared" si="0"/>
        <v>-2263519.6064813319</v>
      </c>
    </row>
    <row r="13" spans="1:7">
      <c r="C13" s="27"/>
      <c r="D13" s="27"/>
      <c r="E13" s="27"/>
      <c r="F13" s="27"/>
      <c r="G13" s="27"/>
    </row>
    <row r="14" spans="1:7">
      <c r="A14" t="s">
        <v>157</v>
      </c>
      <c r="C14" s="27"/>
      <c r="D14" s="27"/>
      <c r="E14" s="27"/>
      <c r="F14" s="27"/>
      <c r="G14" s="27"/>
    </row>
    <row r="15" spans="1:7">
      <c r="B15" t="s">
        <v>158</v>
      </c>
      <c r="C15" s="27">
        <f>SUM('Contribution Margin (2)'!C12:N12)</f>
        <v>-13443.337656</v>
      </c>
      <c r="D15" s="27">
        <f>SUM('Contribution Margin (2)'!O12:Z12)</f>
        <v>-122660.82013653744</v>
      </c>
      <c r="E15" s="27">
        <f>SUM('Contribution Margin (2)'!AA12:AL12)</f>
        <v>-271996.71390342386</v>
      </c>
      <c r="F15" s="27">
        <f>SUM('Contribution Margin (2)'!AM12:AX12)</f>
        <v>-397636.64082333096</v>
      </c>
      <c r="G15" s="27">
        <f>SUM('Contribution Margin (2)'!AY12:BJ12)</f>
        <v>-454709.34666771558</v>
      </c>
    </row>
    <row r="16" spans="1:7">
      <c r="B16" t="s">
        <v>159</v>
      </c>
      <c r="C16" s="27">
        <f>SUM('Contribution Margin (2)'!C13:N13)</f>
        <v>-244811.12552</v>
      </c>
      <c r="D16" s="27">
        <f>SUM('Contribution Margin (2)'!O13:Z13)</f>
        <v>-408869.40045512485</v>
      </c>
      <c r="E16" s="27">
        <f>SUM('Contribution Margin (2)'!AA13:AL13)</f>
        <v>-906655.71301141288</v>
      </c>
      <c r="F16" s="27">
        <f>SUM('Contribution Margin (2)'!AM13:AX13)</f>
        <v>-1325455.4694111035</v>
      </c>
      <c r="G16" s="27">
        <f>SUM('Contribution Margin (2)'!AY13:BJ13)</f>
        <v>-1515697.822225719</v>
      </c>
    </row>
    <row r="17" spans="1:7">
      <c r="B17" t="s">
        <v>160</v>
      </c>
      <c r="C17" s="27">
        <f>SUM('Contribution Margin (2)'!C14:N14)</f>
        <v>-13360.834414000001</v>
      </c>
      <c r="D17" s="27">
        <f>SUM('Contribution Margin (2)'!O14:Z14)</f>
        <v>-30665.20503413436</v>
      </c>
      <c r="E17" s="27">
        <f>SUM('Contribution Margin (2)'!AA14:AL14)</f>
        <v>-67999.178475855966</v>
      </c>
      <c r="F17" s="27">
        <f>SUM('Contribution Margin (2)'!AM14:AX14)</f>
        <v>-99409.160205832741</v>
      </c>
      <c r="G17" s="27">
        <f>SUM('Contribution Margin (2)'!AY14:BJ14)</f>
        <v>-113677.3366669289</v>
      </c>
    </row>
    <row r="18" spans="1:7">
      <c r="B18" t="s">
        <v>161</v>
      </c>
      <c r="C18" s="27">
        <f>SUM('Contribution Margin (2)'!C15:N15)</f>
        <v>-4481.1125520000005</v>
      </c>
      <c r="D18" s="27">
        <f>SUM('Contribution Margin (2)'!O15:Z15)</f>
        <v>-40886.940045512485</v>
      </c>
      <c r="E18" s="27">
        <f>SUM('Contribution Margin (2)'!AA15:AL15)</f>
        <v>-90665.571301141274</v>
      </c>
      <c r="F18" s="27">
        <f>SUM('Contribution Margin (2)'!AM15:AX15)</f>
        <v>-132545.54694111034</v>
      </c>
      <c r="G18" s="27">
        <f>SUM('Contribution Margin (2)'!AY15:BJ15)</f>
        <v>-151569.78222257187</v>
      </c>
    </row>
    <row r="19" spans="1:7">
      <c r="B19" t="s">
        <v>162</v>
      </c>
      <c r="C19" s="27">
        <f>SUM('Contribution Margin (2)'!C16:N16)</f>
        <v>-12721.668828</v>
      </c>
      <c r="D19" s="27">
        <f>SUM('Contribution Margin (2)'!O16:Z16)</f>
        <v>-61330.41006826872</v>
      </c>
      <c r="E19" s="27">
        <f>SUM('Contribution Margin (2)'!AA16:AL16)</f>
        <v>-135998.35695171193</v>
      </c>
      <c r="F19" s="27">
        <f>SUM('Contribution Margin (2)'!AM16:AX16)</f>
        <v>-198818.32041166548</v>
      </c>
      <c r="G19" s="27">
        <f>SUM('Contribution Margin (2)'!AY16:BJ16)</f>
        <v>-227354.67333385779</v>
      </c>
    </row>
    <row r="20" spans="1:7">
      <c r="A20" s="6"/>
      <c r="B20" s="6" t="s">
        <v>141</v>
      </c>
      <c r="C20" s="28">
        <f>SUM(C14:C19)</f>
        <v>-288818.07896999997</v>
      </c>
      <c r="D20" s="28">
        <f t="shared" ref="D20:G20" si="1">SUM(D14:D19)</f>
        <v>-664412.77573957795</v>
      </c>
      <c r="E20" s="28">
        <f t="shared" si="1"/>
        <v>-1473315.5336435458</v>
      </c>
      <c r="F20" s="28">
        <f t="shared" si="1"/>
        <v>-2153865.1377930432</v>
      </c>
      <c r="G20" s="28">
        <f t="shared" si="1"/>
        <v>-2463008.9611167931</v>
      </c>
    </row>
    <row r="21" spans="1:7">
      <c r="F21" s="27"/>
      <c r="G21" s="27"/>
    </row>
    <row r="22" spans="1:7">
      <c r="A22" s="45" t="s">
        <v>163</v>
      </c>
      <c r="B22" s="45"/>
      <c r="C22" s="46">
        <f>SUM(C8,C12,C20)</f>
        <v>-430170.91611666669</v>
      </c>
      <c r="D22" s="46">
        <f t="shared" ref="D22:F22" si="2">SUM(D8,D12,D20)</f>
        <v>437665.46983765822</v>
      </c>
      <c r="E22" s="46">
        <f t="shared" si="2"/>
        <v>1493722.3779669947</v>
      </c>
      <c r="F22" s="66">
        <f t="shared" si="2"/>
        <v>2430146.7192333932</v>
      </c>
      <c r="G22" s="66">
        <f>SUM(G8,G12,G20)</f>
        <v>2851960.5435304674</v>
      </c>
    </row>
    <row r="23" spans="1:7" s="73" customFormat="1" ht="12" customHeight="1">
      <c r="B23" s="73" t="s">
        <v>92</v>
      </c>
      <c r="C23" s="77">
        <f>C22/C8</f>
        <v>-1.9199290851316544</v>
      </c>
      <c r="D23" s="77">
        <f>D22/D8</f>
        <v>0.21408570528901388</v>
      </c>
      <c r="E23" s="77">
        <f>E22/E8</f>
        <v>0.32950156416169679</v>
      </c>
      <c r="F23" s="77">
        <f t="shared" ref="F23:G23" si="3">F22/F8</f>
        <v>0.36668854975763182</v>
      </c>
      <c r="G23" s="77">
        <f t="shared" si="3"/>
        <v>0.37632310368336097</v>
      </c>
    </row>
    <row r="24" spans="1:7">
      <c r="B24" s="73" t="s">
        <v>79</v>
      </c>
      <c r="C24" s="74">
        <f>C22</f>
        <v>-430170.91611666669</v>
      </c>
      <c r="D24" s="74">
        <f>D22+C24</f>
        <v>7494.5537209915346</v>
      </c>
      <c r="E24" s="74">
        <f t="shared" ref="E24:G24" si="4">E22+D24</f>
        <v>1501216.9316879862</v>
      </c>
      <c r="F24" s="74">
        <f t="shared" si="4"/>
        <v>3931363.6509213792</v>
      </c>
      <c r="G24" s="74">
        <f t="shared" si="4"/>
        <v>6783324.1944518462</v>
      </c>
    </row>
    <row r="25" spans="1:7">
      <c r="C25" s="52"/>
    </row>
    <row r="26" spans="1:7">
      <c r="C26" s="54"/>
    </row>
    <row r="27" spans="1:7">
      <c r="C27" s="54"/>
    </row>
  </sheetData>
  <phoneticPr fontId="10" type="noConversion"/>
  <pageMargins left="0.25" right="0.25" top="0.75" bottom="0.75" header="0.3" footer="0.3"/>
  <headerFooter>
    <oddHeader>&amp;C&amp;F
&amp;A</oddHeader>
    <oddFooter>&amp;L&amp;6&amp;Z
&amp;F&amp;C&amp;8&amp;P of &amp;N&amp;R&amp;8&amp;T
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/>
  </sheetPr>
  <dimension ref="A1:BJ27"/>
  <sheetViews>
    <sheetView workbookViewId="0">
      <pane xSplit="2" ySplit="3" topLeftCell="AU4" activePane="bottomRight" state="frozen"/>
      <selection activeCell="B7" sqref="B7"/>
      <selection pane="topRight" activeCell="B7" sqref="B7"/>
      <selection pane="bottomLeft" activeCell="B7" sqref="B7"/>
      <selection pane="bottomRight" activeCell="AZ5" sqref="AZ5"/>
    </sheetView>
  </sheetViews>
  <sheetFormatPr baseColWidth="10" defaultColWidth="8.83203125" defaultRowHeight="14" x14ac:dyDescent="0"/>
  <cols>
    <col min="1" max="1" width="2.6640625" customWidth="1"/>
    <col min="2" max="2" width="23.5" customWidth="1"/>
    <col min="3" max="5" width="10.1640625" bestFit="1" customWidth="1"/>
    <col min="6" max="6" width="10.83203125" bestFit="1" customWidth="1"/>
    <col min="7" max="7" width="10.1640625" bestFit="1" customWidth="1"/>
    <col min="8" max="8" width="10.5" bestFit="1" customWidth="1"/>
    <col min="9" max="9" width="10.1640625" bestFit="1" customWidth="1"/>
    <col min="10" max="10" width="11.5" bestFit="1" customWidth="1"/>
    <col min="11" max="37" width="11.33203125" bestFit="1" customWidth="1"/>
    <col min="38" max="41" width="10.5" bestFit="1" customWidth="1"/>
    <col min="42" max="42" width="10.83203125" bestFit="1" customWidth="1"/>
    <col min="43" max="53" width="10.5" bestFit="1" customWidth="1"/>
    <col min="54" max="54" width="10.83203125" bestFit="1" customWidth="1"/>
    <col min="55" max="55" width="10.5" bestFit="1" customWidth="1"/>
    <col min="56" max="56" width="11.5" bestFit="1" customWidth="1"/>
    <col min="57" max="57" width="10.5" bestFit="1" customWidth="1"/>
    <col min="58" max="62" width="11.5" bestFit="1" customWidth="1"/>
  </cols>
  <sheetData>
    <row r="1" spans="1:62" ht="18">
      <c r="A1" s="20"/>
      <c r="B1" s="9"/>
      <c r="C1" s="49" t="s">
        <v>170</v>
      </c>
      <c r="D1" s="6"/>
      <c r="E1" s="6"/>
      <c r="F1" s="6"/>
      <c r="G1" s="6"/>
      <c r="H1" s="6"/>
      <c r="I1" s="6"/>
      <c r="J1" s="6"/>
      <c r="K1" s="6"/>
      <c r="L1" s="6"/>
      <c r="M1" s="6"/>
      <c r="N1" s="9"/>
      <c r="O1" s="49" t="s">
        <v>171</v>
      </c>
      <c r="P1" s="6"/>
      <c r="Q1" s="6"/>
      <c r="R1" s="6"/>
      <c r="S1" s="6"/>
      <c r="T1" s="6"/>
      <c r="U1" s="6"/>
      <c r="V1" s="6"/>
      <c r="W1" s="6"/>
      <c r="X1" s="6"/>
      <c r="Y1" s="6"/>
      <c r="Z1" s="9"/>
      <c r="AA1" s="49" t="s">
        <v>172</v>
      </c>
      <c r="AB1" s="6"/>
      <c r="AC1" s="6"/>
      <c r="AD1" s="6"/>
      <c r="AE1" s="6"/>
      <c r="AF1" s="6"/>
      <c r="AG1" s="6"/>
      <c r="AH1" s="6"/>
      <c r="AI1" s="6"/>
      <c r="AJ1" s="6"/>
      <c r="AK1" s="6"/>
      <c r="AL1" s="9"/>
      <c r="AM1" s="49" t="s">
        <v>177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9"/>
      <c r="AY1" s="49" t="s">
        <v>178</v>
      </c>
      <c r="AZ1" s="6"/>
      <c r="BA1" s="6"/>
      <c r="BB1" s="6"/>
      <c r="BC1" s="6"/>
      <c r="BD1" s="6"/>
      <c r="BE1" s="6"/>
      <c r="BF1" s="6"/>
      <c r="BG1" s="6"/>
      <c r="BH1" s="6"/>
      <c r="BI1" s="6"/>
      <c r="BJ1" s="9"/>
    </row>
    <row r="2" spans="1:62">
      <c r="A2" s="1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1"/>
      <c r="AN2" s="2"/>
      <c r="AO2" s="2"/>
      <c r="AP2" s="2"/>
      <c r="AQ2" s="2"/>
      <c r="AR2" s="2"/>
      <c r="AS2" s="2"/>
      <c r="AT2" s="2"/>
      <c r="AU2" s="2"/>
      <c r="AV2" s="2"/>
      <c r="AW2" s="2"/>
      <c r="AX2" s="3"/>
      <c r="AY2" s="1"/>
      <c r="AZ2" s="2"/>
      <c r="BA2" s="2"/>
      <c r="BB2" s="2"/>
      <c r="BC2" s="2"/>
      <c r="BD2" s="2"/>
      <c r="BE2" s="2"/>
      <c r="BF2" s="2"/>
      <c r="BG2" s="2"/>
      <c r="BH2" s="2"/>
      <c r="BI2" s="2"/>
      <c r="BJ2" s="3"/>
    </row>
    <row r="3" spans="1:62">
      <c r="A3" s="18"/>
      <c r="B3" s="23"/>
      <c r="C3" s="19" t="s">
        <v>96</v>
      </c>
      <c r="D3" s="19" t="s">
        <v>97</v>
      </c>
      <c r="E3" s="19" t="s">
        <v>98</v>
      </c>
      <c r="F3" s="19" t="s">
        <v>99</v>
      </c>
      <c r="G3" s="19" t="s">
        <v>100</v>
      </c>
      <c r="H3" s="19" t="s">
        <v>101</v>
      </c>
      <c r="I3" s="19" t="s">
        <v>102</v>
      </c>
      <c r="J3" s="19" t="s">
        <v>103</v>
      </c>
      <c r="K3" s="19" t="s">
        <v>104</v>
      </c>
      <c r="L3" s="19" t="s">
        <v>105</v>
      </c>
      <c r="M3" s="19" t="s">
        <v>106</v>
      </c>
      <c r="N3" s="23" t="s">
        <v>107</v>
      </c>
      <c r="O3" s="19" t="s">
        <v>96</v>
      </c>
      <c r="P3" s="19" t="s">
        <v>97</v>
      </c>
      <c r="Q3" s="19" t="s">
        <v>98</v>
      </c>
      <c r="R3" s="19" t="s">
        <v>99</v>
      </c>
      <c r="S3" s="19" t="s">
        <v>100</v>
      </c>
      <c r="T3" s="19" t="s">
        <v>101</v>
      </c>
      <c r="U3" s="19" t="s">
        <v>102</v>
      </c>
      <c r="V3" s="19" t="s">
        <v>103</v>
      </c>
      <c r="W3" s="19" t="s">
        <v>104</v>
      </c>
      <c r="X3" s="19" t="s">
        <v>105</v>
      </c>
      <c r="Y3" s="19" t="s">
        <v>106</v>
      </c>
      <c r="Z3" s="23" t="s">
        <v>107</v>
      </c>
      <c r="AA3" s="18" t="s">
        <v>96</v>
      </c>
      <c r="AB3" s="19" t="s">
        <v>97</v>
      </c>
      <c r="AC3" s="19" t="s">
        <v>98</v>
      </c>
      <c r="AD3" s="19" t="s">
        <v>99</v>
      </c>
      <c r="AE3" s="19" t="s">
        <v>100</v>
      </c>
      <c r="AF3" s="19" t="s">
        <v>101</v>
      </c>
      <c r="AG3" s="19" t="s">
        <v>102</v>
      </c>
      <c r="AH3" s="19" t="s">
        <v>103</v>
      </c>
      <c r="AI3" s="19" t="s">
        <v>104</v>
      </c>
      <c r="AJ3" s="19" t="s">
        <v>105</v>
      </c>
      <c r="AK3" s="19" t="s">
        <v>106</v>
      </c>
      <c r="AL3" s="23" t="s">
        <v>107</v>
      </c>
      <c r="AM3" s="18" t="s">
        <v>96</v>
      </c>
      <c r="AN3" s="19" t="s">
        <v>97</v>
      </c>
      <c r="AO3" s="19" t="s">
        <v>98</v>
      </c>
      <c r="AP3" s="19" t="s">
        <v>99</v>
      </c>
      <c r="AQ3" s="19" t="s">
        <v>100</v>
      </c>
      <c r="AR3" s="19" t="s">
        <v>101</v>
      </c>
      <c r="AS3" s="19" t="s">
        <v>102</v>
      </c>
      <c r="AT3" s="19" t="s">
        <v>103</v>
      </c>
      <c r="AU3" s="19" t="s">
        <v>104</v>
      </c>
      <c r="AV3" s="19" t="s">
        <v>105</v>
      </c>
      <c r="AW3" s="19" t="s">
        <v>106</v>
      </c>
      <c r="AX3" s="23" t="s">
        <v>107</v>
      </c>
      <c r="AY3" s="18" t="s">
        <v>96</v>
      </c>
      <c r="AZ3" s="19" t="s">
        <v>97</v>
      </c>
      <c r="BA3" s="19" t="s">
        <v>98</v>
      </c>
      <c r="BB3" s="19" t="s">
        <v>99</v>
      </c>
      <c r="BC3" s="19" t="s">
        <v>100</v>
      </c>
      <c r="BD3" s="19" t="s">
        <v>101</v>
      </c>
      <c r="BE3" s="19" t="s">
        <v>102</v>
      </c>
      <c r="BF3" s="19" t="s">
        <v>103</v>
      </c>
      <c r="BG3" s="19" t="s">
        <v>104</v>
      </c>
      <c r="BH3" s="19" t="s">
        <v>105</v>
      </c>
      <c r="BI3" s="19" t="s">
        <v>106</v>
      </c>
      <c r="BJ3" s="23" t="s">
        <v>107</v>
      </c>
    </row>
    <row r="4" spans="1:62" ht="1.5" customHeight="1">
      <c r="A4" s="1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1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1"/>
      <c r="AN4" s="2"/>
      <c r="AO4" s="2"/>
      <c r="AP4" s="2"/>
      <c r="AQ4" s="2"/>
      <c r="AR4" s="2"/>
      <c r="AS4" s="2"/>
      <c r="AT4" s="2"/>
      <c r="AU4" s="2"/>
      <c r="AV4" s="2"/>
      <c r="AW4" s="2"/>
      <c r="AX4" s="3"/>
      <c r="AY4" s="1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</row>
    <row r="5" spans="1:62">
      <c r="A5" s="1" t="s">
        <v>153</v>
      </c>
      <c r="B5" s="3"/>
      <c r="C5" s="14">
        <f>'Revenue Forecast'!C13</f>
        <v>0</v>
      </c>
      <c r="D5" s="14">
        <f>'Revenue Forecast'!D13</f>
        <v>0</v>
      </c>
      <c r="E5" s="14">
        <f>'Revenue Forecast'!E13</f>
        <v>0</v>
      </c>
      <c r="F5" s="14">
        <f>'Revenue Forecast'!F13</f>
        <v>0</v>
      </c>
      <c r="G5" s="14">
        <f>'Revenue Forecast'!G13</f>
        <v>0</v>
      </c>
      <c r="H5" s="14">
        <f>'Revenue Forecast'!H13</f>
        <v>0</v>
      </c>
      <c r="I5" s="14">
        <f>'Revenue Forecast'!I13</f>
        <v>0</v>
      </c>
      <c r="J5" s="68">
        <f>'Revenue Forecast (2)'!J23</f>
        <v>0</v>
      </c>
      <c r="K5" s="14">
        <f>'Revenue Forecast (2)'!K23</f>
        <v>0</v>
      </c>
      <c r="L5" s="14">
        <f>'Revenue Forecast (2)'!L23</f>
        <v>75600</v>
      </c>
      <c r="M5" s="14">
        <f>'Revenue Forecast (2)'!M23</f>
        <v>0</v>
      </c>
      <c r="N5" s="31">
        <f>'Revenue Forecast (2)'!N23</f>
        <v>148455.62760000001</v>
      </c>
      <c r="O5" s="14">
        <f>'Revenue Forecast (2)'!O23</f>
        <v>0</v>
      </c>
      <c r="P5" s="14">
        <f>'Revenue Forecast (2)'!P23</f>
        <v>228677.89756235291</v>
      </c>
      <c r="Q5" s="14">
        <f>'Revenue Forecast (2)'!Q23</f>
        <v>0</v>
      </c>
      <c r="R5" s="14">
        <f>'Revenue Forecast (2)'!R23</f>
        <v>258853.55782469019</v>
      </c>
      <c r="S5" s="14">
        <f>'Revenue Forecast (2)'!S23</f>
        <v>0</v>
      </c>
      <c r="T5" s="14">
        <f>'Revenue Forecast (2)'!T23</f>
        <v>296878.19624470058</v>
      </c>
      <c r="U5" s="14">
        <f>'Revenue Forecast (2)'!U23</f>
        <v>0</v>
      </c>
      <c r="V5" s="14">
        <f>'Revenue Forecast (2)'!V23</f>
        <v>382773.10977600666</v>
      </c>
      <c r="W5" s="14">
        <f>'Revenue Forecast (2)'!W23</f>
        <v>0</v>
      </c>
      <c r="X5" s="14">
        <f>'Revenue Forecast (2)'!X23</f>
        <v>414147.30580173689</v>
      </c>
      <c r="Y5" s="14">
        <f>'Revenue Forecast (2)'!Y23</f>
        <v>0</v>
      </c>
      <c r="Z5" s="31">
        <f>'Revenue Forecast (2)'!Z23</f>
        <v>463016.93506613688</v>
      </c>
      <c r="AA5" s="35">
        <f>'Revenue Forecast (2)'!AA23</f>
        <v>0</v>
      </c>
      <c r="AB5" s="14">
        <f>'Revenue Forecast (2)'!AB23</f>
        <v>590084.27779030218</v>
      </c>
      <c r="AC5" s="14">
        <f>'Revenue Forecast (2)'!AC23</f>
        <v>0</v>
      </c>
      <c r="AD5" s="14">
        <f>'Revenue Forecast (2)'!AD23</f>
        <v>636335.60423715436</v>
      </c>
      <c r="AE5" s="14">
        <f>'Revenue Forecast (2)'!AE23</f>
        <v>0</v>
      </c>
      <c r="AF5" s="14">
        <f>'Revenue Forecast (2)'!AF23</f>
        <v>695294.23416575836</v>
      </c>
      <c r="AG5" s="14">
        <f>'Revenue Forecast (2)'!AG23</f>
        <v>0</v>
      </c>
      <c r="AH5" s="14">
        <f>'Revenue Forecast (2)'!AH23</f>
        <v>818686.55951562128</v>
      </c>
      <c r="AI5" s="14">
        <f>'Revenue Forecast (2)'!AI23</f>
        <v>0</v>
      </c>
      <c r="AJ5" s="14">
        <f>'Revenue Forecast (2)'!AJ23</f>
        <v>861934.40077618882</v>
      </c>
      <c r="AK5" s="14">
        <f>'Revenue Forecast (2)'!AK23</f>
        <v>0</v>
      </c>
      <c r="AL5" s="31">
        <f>'Revenue Forecast (2)'!AL23</f>
        <v>930943.48857203894</v>
      </c>
      <c r="AM5" s="35">
        <f>'Revenue Forecast (2)'!AM23</f>
        <v>0</v>
      </c>
      <c r="AN5" s="14">
        <f>'Revenue Forecast (2)'!AN23</f>
        <v>1077922.6893313557</v>
      </c>
      <c r="AO5" s="14">
        <f>'Revenue Forecast (2)'!AO23</f>
        <v>0</v>
      </c>
      <c r="AP5" s="14">
        <f>'Revenue Forecast (2)'!AP23</f>
        <v>1064990.6156564546</v>
      </c>
      <c r="AQ5" s="14">
        <f>'Revenue Forecast (2)'!AQ23</f>
        <v>0</v>
      </c>
      <c r="AR5" s="14">
        <f>'Revenue Forecast (2)'!AR23</f>
        <v>1069548.4459655571</v>
      </c>
      <c r="AS5" s="14">
        <f>'Revenue Forecast (2)'!AS23</f>
        <v>0</v>
      </c>
      <c r="AT5" s="14">
        <f>'Revenue Forecast (2)'!AT23</f>
        <v>1119648.4923238435</v>
      </c>
      <c r="AU5" s="14">
        <f>'Revenue Forecast (2)'!AU23</f>
        <v>0</v>
      </c>
      <c r="AV5" s="14">
        <f>'Revenue Forecast (2)'!AV23</f>
        <v>1131869.9963107458</v>
      </c>
      <c r="AW5" s="14">
        <f>'Revenue Forecast (2)'!AW23</f>
        <v>0</v>
      </c>
      <c r="AX5" s="31">
        <f>'Revenue Forecast (2)'!AX23</f>
        <v>1163297.1074675599</v>
      </c>
      <c r="AY5" s="35">
        <f>'Revenue Forecast (2)'!AY23</f>
        <v>0</v>
      </c>
      <c r="AZ5" s="14">
        <f>'Revenue Forecast (2)'!AZ23</f>
        <v>1232389.7403584709</v>
      </c>
      <c r="BA5" s="14">
        <f>'Revenue Forecast (2)'!BA23</f>
        <v>0</v>
      </c>
      <c r="BB5" s="14">
        <f>'Revenue Forecast (2)'!BB23</f>
        <v>1251357.9548434413</v>
      </c>
      <c r="BC5" s="14">
        <f>'Revenue Forecast (2)'!BC23</f>
        <v>0</v>
      </c>
      <c r="BD5" s="14">
        <f>'Revenue Forecast (2)'!BD23</f>
        <v>1270809.6677239325</v>
      </c>
      <c r="BE5" s="14">
        <f>'Revenue Forecast (2)'!BE23</f>
        <v>0</v>
      </c>
      <c r="BF5" s="14">
        <f>'Revenue Forecast (2)'!BF23</f>
        <v>1276135.0630741494</v>
      </c>
      <c r="BG5" s="14">
        <f>'Revenue Forecast (2)'!BG23</f>
        <v>0</v>
      </c>
      <c r="BH5" s="14">
        <f>'Revenue Forecast (2)'!BH23</f>
        <v>1269588.0162637043</v>
      </c>
      <c r="BI5" s="14">
        <f>'Revenue Forecast (2)'!BI23</f>
        <v>0</v>
      </c>
      <c r="BJ5" s="31">
        <f>'Revenue Forecast (2)'!BJ23</f>
        <v>1278208.6688648951</v>
      </c>
    </row>
    <row r="6" spans="1:62">
      <c r="A6" s="1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31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31"/>
      <c r="AA6" s="35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31"/>
      <c r="AM6" s="35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31"/>
      <c r="AY6" s="35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31"/>
    </row>
    <row r="7" spans="1:62">
      <c r="A7" s="1" t="s">
        <v>154</v>
      </c>
      <c r="B7" s="3"/>
      <c r="C7" s="14">
        <f>-'Monthly Labor Detail (2)'!C120</f>
        <v>0</v>
      </c>
      <c r="D7" s="14">
        <f>-'Monthly Labor Detail (2)'!D120</f>
        <v>0</v>
      </c>
      <c r="E7" s="14">
        <f>-'Monthly Labor Detail (2)'!E120</f>
        <v>0</v>
      </c>
      <c r="F7" s="14">
        <f>-'Monthly Labor Detail (2)'!F120</f>
        <v>-117541.66666666667</v>
      </c>
      <c r="G7" s="14">
        <f>-'Monthly Labor Detail (2)'!G120</f>
        <v>-132166.66666666666</v>
      </c>
      <c r="H7" s="14">
        <f>-'Monthly Labor Detail (2)'!H120</f>
        <v>-132166.66666666666</v>
      </c>
      <c r="I7" s="14">
        <f>-'Monthly Labor Detail (2)'!I120</f>
        <v>-152750</v>
      </c>
      <c r="J7" s="14">
        <f>-'Monthly Labor Detail (2)'!J120</f>
        <v>-152750</v>
      </c>
      <c r="K7" s="14">
        <f>-'Monthly Labor Detail (2)'!K120</f>
        <v>-167916.66666666669</v>
      </c>
      <c r="L7" s="14">
        <f>-'Monthly Labor Detail (2)'!L120</f>
        <v>-167916.66666666669</v>
      </c>
      <c r="M7" s="14">
        <f>-'Monthly Labor Detail (2)'!M120</f>
        <v>-167916.66666666669</v>
      </c>
      <c r="N7" s="31">
        <f>-'Monthly Labor Detail (2)'!N120</f>
        <v>-167916.66666666669</v>
      </c>
      <c r="O7" s="14">
        <f>-'Monthly Labor Detail (2)'!O120</f>
        <v>-192454.16666666666</v>
      </c>
      <c r="P7" s="14">
        <f>-'Monthly Labor Detail (2)'!P120</f>
        <v>-192454.16666666666</v>
      </c>
      <c r="Q7" s="14">
        <f>-'Monthly Labor Detail (2)'!Q120</f>
        <v>-192454.16666666666</v>
      </c>
      <c r="R7" s="14">
        <f>-'Monthly Labor Detail (2)'!R120</f>
        <v>-192454.16666666666</v>
      </c>
      <c r="S7" s="14">
        <f>-'Monthly Labor Detail (2)'!S120</f>
        <v>-192454.16666666666</v>
      </c>
      <c r="T7" s="14">
        <f>-'Monthly Labor Detail (2)'!T120</f>
        <v>-192454.16666666666</v>
      </c>
      <c r="U7" s="14">
        <f>-'Monthly Labor Detail (2)'!U120</f>
        <v>-220620.4</v>
      </c>
      <c r="V7" s="14">
        <f>-'Monthly Labor Detail (2)'!V120</f>
        <v>-220620.4</v>
      </c>
      <c r="W7" s="14">
        <f>-'Monthly Labor Detail (2)'!W120</f>
        <v>-220620.4</v>
      </c>
      <c r="X7" s="14">
        <f>-'Monthly Labor Detail (2)'!X120</f>
        <v>-220620.4</v>
      </c>
      <c r="Y7" s="14">
        <f>-'Monthly Labor Detail (2)'!Y120</f>
        <v>-220620.4</v>
      </c>
      <c r="Z7" s="31">
        <f>-'Monthly Labor Detail (2)'!Z120</f>
        <v>-220620.4</v>
      </c>
      <c r="AA7" s="35">
        <f>-'Monthly Labor Detail (2)'!AA120</f>
        <v>-267313.25833333336</v>
      </c>
      <c r="AB7" s="14">
        <f>-'Monthly Labor Detail (2)'!AB120</f>
        <v>-267313.25833333336</v>
      </c>
      <c r="AC7" s="14">
        <f>-'Monthly Labor Detail (2)'!AC120</f>
        <v>-267313.25833333336</v>
      </c>
      <c r="AD7" s="14">
        <f>-'Monthly Labor Detail (2)'!AD120</f>
        <v>-267313.25833333336</v>
      </c>
      <c r="AE7" s="14">
        <f>-'Monthly Labor Detail (2)'!AE120</f>
        <v>-267313.25833333336</v>
      </c>
      <c r="AF7" s="14">
        <f>-'Monthly Labor Detail (2)'!AF120</f>
        <v>-267313.25833333336</v>
      </c>
      <c r="AG7" s="14">
        <f>-'Monthly Labor Detail (2)'!AG120</f>
        <v>-286813.25833333336</v>
      </c>
      <c r="AH7" s="14">
        <f>-'Monthly Labor Detail (2)'!AH120</f>
        <v>-286813.25833333336</v>
      </c>
      <c r="AI7" s="14">
        <f>-'Monthly Labor Detail (2)'!AI120</f>
        <v>-286813.25833333336</v>
      </c>
      <c r="AJ7" s="14">
        <f>-'Monthly Labor Detail (2)'!AJ120</f>
        <v>-286813.25833333336</v>
      </c>
      <c r="AK7" s="14">
        <f>-'Monthly Labor Detail (2)'!AK120</f>
        <v>-286813.25833333336</v>
      </c>
      <c r="AL7" s="31">
        <f>-'Monthly Labor Detail (2)'!AL120</f>
        <v>-286813.25833333336</v>
      </c>
      <c r="AM7" s="35">
        <f>-'Monthly Labor Detail (2)'!AM120</f>
        <v>-310060.97741666669</v>
      </c>
      <c r="AN7" s="14">
        <f>-'Monthly Labor Detail (2)'!AN120</f>
        <v>-310060.97741666669</v>
      </c>
      <c r="AO7" s="14">
        <f>-'Monthly Labor Detail (2)'!AO120</f>
        <v>-310060.97741666669</v>
      </c>
      <c r="AP7" s="14">
        <f>-'Monthly Labor Detail (2)'!AP120</f>
        <v>-310060.97741666669</v>
      </c>
      <c r="AQ7" s="14">
        <f>-'Monthly Labor Detail (2)'!AQ120</f>
        <v>-310060.97741666669</v>
      </c>
      <c r="AR7" s="14">
        <f>-'Monthly Labor Detail (2)'!AR120</f>
        <v>-310060.97741666669</v>
      </c>
      <c r="AS7" s="14">
        <f>-'Monthly Labor Detail (2)'!AS120</f>
        <v>-310060.97741666669</v>
      </c>
      <c r="AT7" s="14">
        <f>-'Monthly Labor Detail (2)'!AT120</f>
        <v>-310060.97741666669</v>
      </c>
      <c r="AU7" s="14">
        <f>-'Monthly Labor Detail (2)'!AU120</f>
        <v>-310060.97741666669</v>
      </c>
      <c r="AV7" s="14">
        <f>-'Monthly Labor Detail (2)'!AV120</f>
        <v>-310060.97741666669</v>
      </c>
      <c r="AW7" s="14">
        <f>-'Monthly Labor Detail (2)'!AW120</f>
        <v>-310060.97741666669</v>
      </c>
      <c r="AX7" s="31">
        <f>-'Monthly Labor Detail (2)'!AX120</f>
        <v>-310060.97741666669</v>
      </c>
      <c r="AY7" s="35">
        <f>-'Monthly Labor Detail (2)'!AY120</f>
        <v>-325941.59107249993</v>
      </c>
      <c r="AZ7" s="14">
        <f>-'Monthly Labor Detail (2)'!AZ120</f>
        <v>-325941.59107249993</v>
      </c>
      <c r="BA7" s="14">
        <f>-'Monthly Labor Detail (2)'!BA120</f>
        <v>-325941.59107249993</v>
      </c>
      <c r="BB7" s="14">
        <f>-'Monthly Labor Detail (2)'!BB120</f>
        <v>-325941.59107249993</v>
      </c>
      <c r="BC7" s="14">
        <f>-'Monthly Labor Detail (2)'!BC120</f>
        <v>-325941.59107249993</v>
      </c>
      <c r="BD7" s="14">
        <f>-'Monthly Labor Detail (2)'!BD120</f>
        <v>-325941.59107249993</v>
      </c>
      <c r="BE7" s="14">
        <f>-'Monthly Labor Detail (2)'!BE120</f>
        <v>-325941.59107249993</v>
      </c>
      <c r="BF7" s="14">
        <f>-'Monthly Labor Detail (2)'!BF120</f>
        <v>-325941.59107249993</v>
      </c>
      <c r="BG7" s="14">
        <f>-'Monthly Labor Detail (2)'!BG120</f>
        <v>-325941.59107249993</v>
      </c>
      <c r="BH7" s="14">
        <f>-'Monthly Labor Detail (2)'!BH120</f>
        <v>-325941.59107249993</v>
      </c>
      <c r="BI7" s="14">
        <f>-'Monthly Labor Detail (2)'!BI120</f>
        <v>-325941.59107249993</v>
      </c>
      <c r="BJ7" s="31">
        <f>-'Monthly Labor Detail (2)'!BJ120</f>
        <v>-325941.59107249993</v>
      </c>
    </row>
    <row r="8" spans="1:62">
      <c r="A8" s="1" t="s">
        <v>155</v>
      </c>
      <c r="B8" s="3"/>
      <c r="C8" s="14">
        <f>-'Monthly Labor Detail (2)'!C121</f>
        <v>0</v>
      </c>
      <c r="D8" s="14">
        <f>-'Monthly Labor Detail (2)'!D121</f>
        <v>0</v>
      </c>
      <c r="E8" s="14">
        <f>-'Monthly Labor Detail (2)'!E121</f>
        <v>0</v>
      </c>
      <c r="F8" s="14">
        <f>-'Monthly Labor Detail (2)'!F121</f>
        <v>0</v>
      </c>
      <c r="G8" s="14">
        <f>-'Monthly Labor Detail (2)'!G121</f>
        <v>0</v>
      </c>
      <c r="H8" s="14">
        <f>-'Monthly Labor Detail (2)'!H121</f>
        <v>0</v>
      </c>
      <c r="I8" s="14">
        <f>-'Monthly Labor Detail (2)'!I121</f>
        <v>0</v>
      </c>
      <c r="J8" s="14">
        <f>-'Monthly Labor Detail (2)'!J121</f>
        <v>0</v>
      </c>
      <c r="K8" s="14">
        <f>-'Monthly Labor Detail (2)'!K121</f>
        <v>0</v>
      </c>
      <c r="L8" s="14">
        <f>-'Monthly Labor Detail (2)'!L121</f>
        <v>-6480</v>
      </c>
      <c r="M8" s="14">
        <f>-'Monthly Labor Detail (2)'!M121</f>
        <v>-6443.28</v>
      </c>
      <c r="N8" s="31">
        <f>-'Monthly Labor Detail (2)'!N121</f>
        <v>-12724.76808</v>
      </c>
      <c r="O8" s="14">
        <f>-'Monthly Labor Detail (2)'!O121</f>
        <v>-12652.66106088</v>
      </c>
      <c r="P8" s="14">
        <f>-'Monthly Labor Detail (2)'!P121</f>
        <v>-19600.962648201679</v>
      </c>
      <c r="Q8" s="14">
        <f>-'Monthly Labor Detail (2)'!Q121</f>
        <v>-19489.890526528539</v>
      </c>
      <c r="R8" s="14">
        <f>-'Monthly Labor Detail (2)'!R121</f>
        <v>-22187.447813544873</v>
      </c>
      <c r="S8" s="14">
        <f>-'Monthly Labor Detail (2)'!S121</f>
        <v>-22061.718942601456</v>
      </c>
      <c r="T8" s="14">
        <f>-'Monthly Labor Detail (2)'!T121</f>
        <v>-25446.702535260047</v>
      </c>
      <c r="U8" s="14">
        <f>-'Monthly Labor Detail (2)'!U121</f>
        <v>-25302.504554226911</v>
      </c>
      <c r="V8" s="14">
        <f>-'Monthly Labor Detail (2)'!V121</f>
        <v>-32809.123695086288</v>
      </c>
      <c r="W8" s="14">
        <f>-'Monthly Labor Detail (2)'!W121</f>
        <v>-32623.205327480802</v>
      </c>
      <c r="X8" s="14">
        <f>-'Monthly Labor Detail (2)'!X121</f>
        <v>-35498.340497291734</v>
      </c>
      <c r="Y8" s="14">
        <f>-'Monthly Labor Detail (2)'!Y121</f>
        <v>-35297.183234473749</v>
      </c>
      <c r="Z8" s="31">
        <f>-'Monthly Labor Detail (2)'!Z121</f>
        <v>-39687.165862811737</v>
      </c>
      <c r="AA8" s="35">
        <f>-'Monthly Labor Detail (2)'!AA121</f>
        <v>-39462.271922922475</v>
      </c>
      <c r="AB8" s="14">
        <f>-'Monthly Labor Detail (2)'!AB121</f>
        <v>-50578.652382025903</v>
      </c>
      <c r="AC8" s="14">
        <f>-'Monthly Labor Detail (2)'!AC121</f>
        <v>-50292.040018527754</v>
      </c>
      <c r="AD8" s="14">
        <f>-'Monthly Labor Detail (2)'!AD121</f>
        <v>-54543.051791756094</v>
      </c>
      <c r="AE8" s="14">
        <f>-'Monthly Labor Detail (2)'!AE121</f>
        <v>-54233.97449826949</v>
      </c>
      <c r="AF8" s="14">
        <f>-'Monthly Labor Detail (2)'!AF121</f>
        <v>-59596.64864277927</v>
      </c>
      <c r="AG8" s="14">
        <f>-'Monthly Labor Detail (2)'!AG121</f>
        <v>-59258.934300470217</v>
      </c>
      <c r="AH8" s="14">
        <f>-'Monthly Labor Detail (2)'!AH121</f>
        <v>-70173.133672767552</v>
      </c>
      <c r="AI8" s="14">
        <f>-'Monthly Labor Detail (2)'!AI121</f>
        <v>-69775.485915288518</v>
      </c>
      <c r="AJ8" s="14">
        <f>-'Monthly Labor Detail (2)'!AJ121</f>
        <v>-73880.091495101908</v>
      </c>
      <c r="AK8" s="14">
        <f>-'Monthly Labor Detail (2)'!AK121</f>
        <v>-73461.437643296333</v>
      </c>
      <c r="AL8" s="31">
        <f>-'Monthly Labor Detail (2)'!AL121</f>
        <v>-79795.156163317632</v>
      </c>
      <c r="AM8" s="35">
        <f>-'Monthly Labor Detail (2)'!AM121</f>
        <v>-79342.983611725518</v>
      </c>
      <c r="AN8" s="14">
        <f>-'Monthly Labor Detail (2)'!AN121</f>
        <v>-92393.373371259077</v>
      </c>
      <c r="AO8" s="14">
        <f>-'Monthly Labor Detail (2)'!AO121</f>
        <v>-91869.810922155244</v>
      </c>
      <c r="AP8" s="14">
        <f>-'Monthly Labor Detail (2)'!AP121</f>
        <v>-91284.909913410374</v>
      </c>
      <c r="AQ8" s="14">
        <f>-'Monthly Labor Detail (2)'!AQ121</f>
        <v>-90767.628757234386</v>
      </c>
      <c r="AR8" s="14">
        <f>-'Monthly Labor Detail (2)'!AR121</f>
        <v>-91675.581082762044</v>
      </c>
      <c r="AS8" s="14">
        <f>-'Monthly Labor Detail (2)'!AS121</f>
        <v>-91156.086123293062</v>
      </c>
      <c r="AT8" s="14">
        <f>-'Monthly Labor Detail (2)'!AT121</f>
        <v>-95969.870770615147</v>
      </c>
      <c r="AU8" s="14">
        <f>-'Monthly Labor Detail (2)'!AU121</f>
        <v>-95426.041502915003</v>
      </c>
      <c r="AV8" s="14">
        <f>-'Monthly Labor Detail (2)'!AV121</f>
        <v>-97017.428255206789</v>
      </c>
      <c r="AW8" s="14">
        <f>-'Monthly Labor Detail (2)'!AW121</f>
        <v>-96467.662828427259</v>
      </c>
      <c r="AX8" s="31">
        <f>-'Monthly Labor Detail (2)'!AX121</f>
        <v>-99711.180640076549</v>
      </c>
      <c r="AY8" s="35">
        <f>-'Monthly Labor Detail (2)'!AY121</f>
        <v>-99146.150616449464</v>
      </c>
      <c r="AZ8" s="14">
        <f>-'Monthly Labor Detail (2)'!AZ121</f>
        <v>-105633.40631644038</v>
      </c>
      <c r="BA8" s="14">
        <f>-'Monthly Labor Detail (2)'!BA121</f>
        <v>-105034.81701398054</v>
      </c>
      <c r="BB8" s="14">
        <f>-'Monthly Labor Detail (2)'!BB121</f>
        <v>-107259.25327229497</v>
      </c>
      <c r="BC8" s="14">
        <f>-'Monthly Labor Detail (2)'!BC121</f>
        <v>-106651.4508370853</v>
      </c>
      <c r="BD8" s="14">
        <f>-'Monthly Labor Detail (2)'!BD121</f>
        <v>-108926.54294776564</v>
      </c>
      <c r="BE8" s="14">
        <f>-'Monthly Labor Detail (2)'!BE121</f>
        <v>-108309.29253772828</v>
      </c>
      <c r="BF8" s="14">
        <f>-'Monthly Labor Detail (2)'!BF121</f>
        <v>-109383.00540635567</v>
      </c>
      <c r="BG8" s="14">
        <f>-'Monthly Labor Detail (2)'!BG121</f>
        <v>-108763.16837571969</v>
      </c>
      <c r="BH8" s="14">
        <f>-'Monthly Labor Detail (2)'!BH121</f>
        <v>-108821.82996546038</v>
      </c>
      <c r="BI8" s="14">
        <f>-'Monthly Labor Detail (2)'!BI121</f>
        <v>-108205.17292898946</v>
      </c>
      <c r="BJ8" s="31">
        <f>-'Monthly Labor Detail (2)'!BJ121</f>
        <v>-109560.74304556243</v>
      </c>
    </row>
    <row r="9" spans="1:62">
      <c r="A9" s="20"/>
      <c r="B9" s="9" t="s">
        <v>156</v>
      </c>
      <c r="C9" s="7">
        <f>SUM(C7:C8)</f>
        <v>0</v>
      </c>
      <c r="D9" s="7">
        <f t="shared" ref="D9:BJ9" si="0">SUM(D7:D8)</f>
        <v>0</v>
      </c>
      <c r="E9" s="7">
        <f t="shared" si="0"/>
        <v>0</v>
      </c>
      <c r="F9" s="7">
        <f t="shared" si="0"/>
        <v>-117541.66666666667</v>
      </c>
      <c r="G9" s="7">
        <f t="shared" si="0"/>
        <v>-132166.66666666666</v>
      </c>
      <c r="H9" s="7">
        <f t="shared" si="0"/>
        <v>-132166.66666666666</v>
      </c>
      <c r="I9" s="7">
        <f t="shared" si="0"/>
        <v>-152750</v>
      </c>
      <c r="J9" s="7">
        <f t="shared" si="0"/>
        <v>-152750</v>
      </c>
      <c r="K9" s="7">
        <f t="shared" si="0"/>
        <v>-167916.66666666669</v>
      </c>
      <c r="L9" s="7">
        <f t="shared" si="0"/>
        <v>-174396.66666666669</v>
      </c>
      <c r="M9" s="7">
        <f t="shared" si="0"/>
        <v>-174359.94666666668</v>
      </c>
      <c r="N9" s="8">
        <f t="shared" si="0"/>
        <v>-180641.43474666669</v>
      </c>
      <c r="O9" s="7">
        <f t="shared" si="0"/>
        <v>-205106.82772754665</v>
      </c>
      <c r="P9" s="7">
        <f t="shared" si="0"/>
        <v>-212055.12931486833</v>
      </c>
      <c r="Q9" s="7">
        <f t="shared" si="0"/>
        <v>-211944.05719319519</v>
      </c>
      <c r="R9" s="7">
        <f t="shared" si="0"/>
        <v>-214641.61448021152</v>
      </c>
      <c r="S9" s="7">
        <f t="shared" si="0"/>
        <v>-214515.88560926812</v>
      </c>
      <c r="T9" s="7">
        <f t="shared" si="0"/>
        <v>-217900.86920192669</v>
      </c>
      <c r="U9" s="7">
        <f t="shared" si="0"/>
        <v>-245922.9045542269</v>
      </c>
      <c r="V9" s="7">
        <f t="shared" si="0"/>
        <v>-253429.52369508627</v>
      </c>
      <c r="W9" s="7">
        <f t="shared" si="0"/>
        <v>-253243.60532748079</v>
      </c>
      <c r="X9" s="7">
        <f t="shared" si="0"/>
        <v>-256118.74049729173</v>
      </c>
      <c r="Y9" s="7">
        <f t="shared" si="0"/>
        <v>-255917.58323447374</v>
      </c>
      <c r="Z9" s="8">
        <f t="shared" si="0"/>
        <v>-260307.56586281172</v>
      </c>
      <c r="AA9" s="36">
        <f t="shared" si="0"/>
        <v>-306775.53025625582</v>
      </c>
      <c r="AB9" s="7">
        <f t="shared" si="0"/>
        <v>-317891.91071535926</v>
      </c>
      <c r="AC9" s="7">
        <f t="shared" si="0"/>
        <v>-317605.29835186113</v>
      </c>
      <c r="AD9" s="7">
        <f t="shared" si="0"/>
        <v>-321856.31012508948</v>
      </c>
      <c r="AE9" s="7">
        <f t="shared" si="0"/>
        <v>-321547.23283160286</v>
      </c>
      <c r="AF9" s="7">
        <f t="shared" si="0"/>
        <v>-326909.90697611263</v>
      </c>
      <c r="AG9" s="7">
        <f t="shared" si="0"/>
        <v>-346072.19263380358</v>
      </c>
      <c r="AH9" s="7">
        <f t="shared" si="0"/>
        <v>-356986.39200610091</v>
      </c>
      <c r="AI9" s="7">
        <f t="shared" si="0"/>
        <v>-356588.74424862186</v>
      </c>
      <c r="AJ9" s="7">
        <f t="shared" si="0"/>
        <v>-360693.34982843528</v>
      </c>
      <c r="AK9" s="7">
        <f t="shared" si="0"/>
        <v>-360274.69597662968</v>
      </c>
      <c r="AL9" s="8">
        <f t="shared" si="0"/>
        <v>-366608.41449665098</v>
      </c>
      <c r="AM9" s="36">
        <f t="shared" si="0"/>
        <v>-389403.96102839219</v>
      </c>
      <c r="AN9" s="7">
        <f t="shared" si="0"/>
        <v>-402454.35078792577</v>
      </c>
      <c r="AO9" s="7">
        <f t="shared" si="0"/>
        <v>-401930.78833882196</v>
      </c>
      <c r="AP9" s="7">
        <f t="shared" si="0"/>
        <v>-401345.88733007706</v>
      </c>
      <c r="AQ9" s="7">
        <f t="shared" si="0"/>
        <v>-400828.60617390106</v>
      </c>
      <c r="AR9" s="7">
        <f t="shared" si="0"/>
        <v>-401736.55849942873</v>
      </c>
      <c r="AS9" s="7">
        <f t="shared" si="0"/>
        <v>-401217.06353995972</v>
      </c>
      <c r="AT9" s="7">
        <f t="shared" si="0"/>
        <v>-406030.84818728187</v>
      </c>
      <c r="AU9" s="7">
        <f t="shared" si="0"/>
        <v>-405487.01891958166</v>
      </c>
      <c r="AV9" s="7">
        <f t="shared" si="0"/>
        <v>-407078.40567187348</v>
      </c>
      <c r="AW9" s="7">
        <f t="shared" si="0"/>
        <v>-406528.64024509396</v>
      </c>
      <c r="AX9" s="8">
        <f t="shared" si="0"/>
        <v>-409772.15805674321</v>
      </c>
      <c r="AY9" s="36">
        <f t="shared" si="0"/>
        <v>-425087.74168894941</v>
      </c>
      <c r="AZ9" s="7">
        <f t="shared" si="0"/>
        <v>-431574.9973889403</v>
      </c>
      <c r="BA9" s="7">
        <f t="shared" si="0"/>
        <v>-430976.40808648046</v>
      </c>
      <c r="BB9" s="7">
        <f t="shared" si="0"/>
        <v>-433200.84434479487</v>
      </c>
      <c r="BC9" s="7">
        <f t="shared" si="0"/>
        <v>-432593.04190958524</v>
      </c>
      <c r="BD9" s="7">
        <f t="shared" si="0"/>
        <v>-434868.13402026554</v>
      </c>
      <c r="BE9" s="7">
        <f t="shared" si="0"/>
        <v>-434250.88361022819</v>
      </c>
      <c r="BF9" s="7">
        <f t="shared" si="0"/>
        <v>-435324.59647885559</v>
      </c>
      <c r="BG9" s="7">
        <f t="shared" si="0"/>
        <v>-434704.75944821961</v>
      </c>
      <c r="BH9" s="7">
        <f t="shared" si="0"/>
        <v>-434763.42103796033</v>
      </c>
      <c r="BI9" s="7">
        <f t="shared" si="0"/>
        <v>-434146.76400148938</v>
      </c>
      <c r="BJ9" s="8">
        <f t="shared" si="0"/>
        <v>-435502.33411806234</v>
      </c>
    </row>
    <row r="10" spans="1:62">
      <c r="A10" s="1"/>
      <c r="B10" s="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31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31"/>
      <c r="AA10" s="35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31"/>
      <c r="AM10" s="35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31"/>
      <c r="AY10" s="35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31"/>
    </row>
    <row r="11" spans="1:62">
      <c r="A11" s="1" t="s">
        <v>157</v>
      </c>
      <c r="B11" s="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3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31"/>
      <c r="AA11" s="35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31"/>
      <c r="AM11" s="35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31"/>
      <c r="AY11" s="35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31"/>
    </row>
    <row r="12" spans="1:62">
      <c r="A12" s="1"/>
      <c r="B12" s="3" t="s">
        <v>158</v>
      </c>
      <c r="C12" s="14">
        <v>0</v>
      </c>
      <c r="D12" s="14">
        <f t="shared" ref="D12:I12" si="1">IF(D5=0, C12, (-D5*0.06))</f>
        <v>0</v>
      </c>
      <c r="E12" s="14">
        <f t="shared" si="1"/>
        <v>0</v>
      </c>
      <c r="F12" s="14">
        <f t="shared" si="1"/>
        <v>0</v>
      </c>
      <c r="G12" s="14">
        <f t="shared" si="1"/>
        <v>0</v>
      </c>
      <c r="H12" s="14">
        <f t="shared" si="1"/>
        <v>0</v>
      </c>
      <c r="I12" s="14">
        <f t="shared" si="1"/>
        <v>0</v>
      </c>
      <c r="J12" s="14">
        <f>-(J5*0.06)</f>
        <v>0</v>
      </c>
      <c r="K12" s="14">
        <f t="shared" ref="K12:BJ12" si="2">-(K5*0.06)</f>
        <v>0</v>
      </c>
      <c r="L12" s="14">
        <f t="shared" si="2"/>
        <v>-4536</v>
      </c>
      <c r="M12" s="14">
        <f t="shared" si="2"/>
        <v>0</v>
      </c>
      <c r="N12" s="31">
        <f t="shared" si="2"/>
        <v>-8907.3376559999997</v>
      </c>
      <c r="O12" s="14">
        <f t="shared" si="2"/>
        <v>0</v>
      </c>
      <c r="P12" s="14">
        <f t="shared" si="2"/>
        <v>-13720.673853741175</v>
      </c>
      <c r="Q12" s="14">
        <f t="shared" si="2"/>
        <v>0</v>
      </c>
      <c r="R12" s="14">
        <f t="shared" si="2"/>
        <v>-15531.21346948141</v>
      </c>
      <c r="S12" s="14">
        <f t="shared" si="2"/>
        <v>0</v>
      </c>
      <c r="T12" s="14">
        <f t="shared" si="2"/>
        <v>-17812.691774682033</v>
      </c>
      <c r="U12" s="14">
        <f t="shared" si="2"/>
        <v>0</v>
      </c>
      <c r="V12" s="14">
        <f t="shared" si="2"/>
        <v>-22966.386586560398</v>
      </c>
      <c r="W12" s="14">
        <f t="shared" si="2"/>
        <v>0</v>
      </c>
      <c r="X12" s="14">
        <f t="shared" si="2"/>
        <v>-24848.838348104211</v>
      </c>
      <c r="Y12" s="14">
        <f t="shared" si="2"/>
        <v>0</v>
      </c>
      <c r="Z12" s="31">
        <f t="shared" si="2"/>
        <v>-27781.016103968213</v>
      </c>
      <c r="AA12" s="35">
        <f t="shared" si="2"/>
        <v>0</v>
      </c>
      <c r="AB12" s="14">
        <f t="shared" si="2"/>
        <v>-35405.056667418132</v>
      </c>
      <c r="AC12" s="14">
        <f t="shared" si="2"/>
        <v>0</v>
      </c>
      <c r="AD12" s="14">
        <f t="shared" si="2"/>
        <v>-38180.136254229263</v>
      </c>
      <c r="AE12" s="14">
        <f t="shared" si="2"/>
        <v>0</v>
      </c>
      <c r="AF12" s="14">
        <f t="shared" si="2"/>
        <v>-41717.6540499455</v>
      </c>
      <c r="AG12" s="14">
        <f t="shared" si="2"/>
        <v>0</v>
      </c>
      <c r="AH12" s="14">
        <f t="shared" si="2"/>
        <v>-49121.193570937277</v>
      </c>
      <c r="AI12" s="14">
        <f t="shared" si="2"/>
        <v>0</v>
      </c>
      <c r="AJ12" s="14">
        <f t="shared" si="2"/>
        <v>-51716.06404657133</v>
      </c>
      <c r="AK12" s="14">
        <f t="shared" si="2"/>
        <v>0</v>
      </c>
      <c r="AL12" s="31">
        <f t="shared" si="2"/>
        <v>-55856.609314322333</v>
      </c>
      <c r="AM12" s="35">
        <f t="shared" si="2"/>
        <v>0</v>
      </c>
      <c r="AN12" s="14">
        <f t="shared" si="2"/>
        <v>-64675.361359881339</v>
      </c>
      <c r="AO12" s="14">
        <f t="shared" si="2"/>
        <v>0</v>
      </c>
      <c r="AP12" s="14">
        <f t="shared" si="2"/>
        <v>-63899.436939387269</v>
      </c>
      <c r="AQ12" s="14">
        <f t="shared" si="2"/>
        <v>0</v>
      </c>
      <c r="AR12" s="14">
        <f t="shared" si="2"/>
        <v>-64172.906757933422</v>
      </c>
      <c r="AS12" s="14">
        <f t="shared" si="2"/>
        <v>0</v>
      </c>
      <c r="AT12" s="14">
        <f t="shared" si="2"/>
        <v>-67178.909539430606</v>
      </c>
      <c r="AU12" s="14">
        <f t="shared" si="2"/>
        <v>0</v>
      </c>
      <c r="AV12" s="14">
        <f t="shared" si="2"/>
        <v>-67912.199778644746</v>
      </c>
      <c r="AW12" s="14">
        <f t="shared" si="2"/>
        <v>0</v>
      </c>
      <c r="AX12" s="31">
        <f t="shared" si="2"/>
        <v>-69797.826448053587</v>
      </c>
      <c r="AY12" s="35">
        <f t="shared" si="2"/>
        <v>0</v>
      </c>
      <c r="AZ12" s="14">
        <f t="shared" si="2"/>
        <v>-73943.38442150825</v>
      </c>
      <c r="BA12" s="14">
        <f t="shared" si="2"/>
        <v>0</v>
      </c>
      <c r="BB12" s="14">
        <f t="shared" si="2"/>
        <v>-75081.477290606475</v>
      </c>
      <c r="BC12" s="14">
        <f t="shared" si="2"/>
        <v>0</v>
      </c>
      <c r="BD12" s="14">
        <f t="shared" si="2"/>
        <v>-76248.580063435948</v>
      </c>
      <c r="BE12" s="14">
        <f t="shared" si="2"/>
        <v>0</v>
      </c>
      <c r="BF12" s="14">
        <f t="shared" si="2"/>
        <v>-76568.103784448962</v>
      </c>
      <c r="BG12" s="14">
        <f t="shared" si="2"/>
        <v>0</v>
      </c>
      <c r="BH12" s="14">
        <f t="shared" si="2"/>
        <v>-76175.280975822257</v>
      </c>
      <c r="BI12" s="14">
        <f t="shared" si="2"/>
        <v>0</v>
      </c>
      <c r="BJ12" s="31">
        <f t="shared" si="2"/>
        <v>-76692.520131893703</v>
      </c>
    </row>
    <row r="13" spans="1:62">
      <c r="A13" s="1"/>
      <c r="B13" s="3" t="s">
        <v>159</v>
      </c>
      <c r="C13" s="14">
        <f>-(C5*0.2)</f>
        <v>0</v>
      </c>
      <c r="D13" s="14">
        <f t="shared" ref="D13:BJ13" si="3">-(D5*0.2)</f>
        <v>0</v>
      </c>
      <c r="E13" s="14">
        <f t="shared" si="3"/>
        <v>0</v>
      </c>
      <c r="F13" s="14">
        <v>-50000</v>
      </c>
      <c r="G13" s="14">
        <v>-50000</v>
      </c>
      <c r="H13" s="14">
        <v>-50000</v>
      </c>
      <c r="I13" s="14">
        <v>-50000</v>
      </c>
      <c r="J13" s="14">
        <f t="shared" si="3"/>
        <v>0</v>
      </c>
      <c r="K13" s="14">
        <f t="shared" si="3"/>
        <v>0</v>
      </c>
      <c r="L13" s="14">
        <f t="shared" si="3"/>
        <v>-15120</v>
      </c>
      <c r="M13" s="14">
        <f t="shared" si="3"/>
        <v>0</v>
      </c>
      <c r="N13" s="31">
        <f t="shared" si="3"/>
        <v>-29691.125520000001</v>
      </c>
      <c r="O13" s="14">
        <f t="shared" si="3"/>
        <v>0</v>
      </c>
      <c r="P13" s="14">
        <f t="shared" si="3"/>
        <v>-45735.579512470584</v>
      </c>
      <c r="Q13" s="14">
        <f t="shared" si="3"/>
        <v>0</v>
      </c>
      <c r="R13" s="14">
        <f t="shared" si="3"/>
        <v>-51770.711564938043</v>
      </c>
      <c r="S13" s="14">
        <f t="shared" si="3"/>
        <v>0</v>
      </c>
      <c r="T13" s="14">
        <f t="shared" si="3"/>
        <v>-59375.639248940119</v>
      </c>
      <c r="U13" s="14">
        <f t="shared" si="3"/>
        <v>0</v>
      </c>
      <c r="V13" s="14">
        <f t="shared" si="3"/>
        <v>-76554.621955201335</v>
      </c>
      <c r="W13" s="14">
        <f t="shared" si="3"/>
        <v>0</v>
      </c>
      <c r="X13" s="14">
        <f t="shared" si="3"/>
        <v>-82829.46116034739</v>
      </c>
      <c r="Y13" s="14">
        <f t="shared" si="3"/>
        <v>0</v>
      </c>
      <c r="Z13" s="31">
        <f t="shared" si="3"/>
        <v>-92603.387013227388</v>
      </c>
      <c r="AA13" s="35">
        <f t="shared" si="3"/>
        <v>0</v>
      </c>
      <c r="AB13" s="14">
        <f t="shared" si="3"/>
        <v>-118016.85555806044</v>
      </c>
      <c r="AC13" s="14">
        <f t="shared" si="3"/>
        <v>0</v>
      </c>
      <c r="AD13" s="14">
        <f t="shared" si="3"/>
        <v>-127267.12084743088</v>
      </c>
      <c r="AE13" s="14">
        <f t="shared" si="3"/>
        <v>0</v>
      </c>
      <c r="AF13" s="14">
        <f t="shared" si="3"/>
        <v>-139058.84683315168</v>
      </c>
      <c r="AG13" s="14">
        <f t="shared" si="3"/>
        <v>0</v>
      </c>
      <c r="AH13" s="14">
        <f t="shared" si="3"/>
        <v>-163737.31190312427</v>
      </c>
      <c r="AI13" s="14">
        <f t="shared" si="3"/>
        <v>0</v>
      </c>
      <c r="AJ13" s="14">
        <f t="shared" si="3"/>
        <v>-172386.88015523777</v>
      </c>
      <c r="AK13" s="14">
        <f t="shared" si="3"/>
        <v>0</v>
      </c>
      <c r="AL13" s="31">
        <f t="shared" si="3"/>
        <v>-186188.69771440781</v>
      </c>
      <c r="AM13" s="35">
        <f t="shared" si="3"/>
        <v>0</v>
      </c>
      <c r="AN13" s="14">
        <f t="shared" si="3"/>
        <v>-215584.53786627116</v>
      </c>
      <c r="AO13" s="14">
        <f t="shared" si="3"/>
        <v>0</v>
      </c>
      <c r="AP13" s="14">
        <f t="shared" si="3"/>
        <v>-212998.12313129092</v>
      </c>
      <c r="AQ13" s="14">
        <f t="shared" si="3"/>
        <v>0</v>
      </c>
      <c r="AR13" s="14">
        <f t="shared" si="3"/>
        <v>-213909.68919311144</v>
      </c>
      <c r="AS13" s="14">
        <f t="shared" si="3"/>
        <v>0</v>
      </c>
      <c r="AT13" s="14">
        <f t="shared" si="3"/>
        <v>-223929.69846476871</v>
      </c>
      <c r="AU13" s="14">
        <f t="shared" si="3"/>
        <v>0</v>
      </c>
      <c r="AV13" s="14">
        <f t="shared" si="3"/>
        <v>-226373.99926214918</v>
      </c>
      <c r="AW13" s="14">
        <f t="shared" si="3"/>
        <v>0</v>
      </c>
      <c r="AX13" s="31">
        <f t="shared" si="3"/>
        <v>-232659.421493512</v>
      </c>
      <c r="AY13" s="35">
        <f t="shared" si="3"/>
        <v>0</v>
      </c>
      <c r="AZ13" s="14">
        <f t="shared" si="3"/>
        <v>-246477.94807169421</v>
      </c>
      <c r="BA13" s="14">
        <f t="shared" si="3"/>
        <v>0</v>
      </c>
      <c r="BB13" s="14">
        <f t="shared" si="3"/>
        <v>-250271.59096868825</v>
      </c>
      <c r="BC13" s="14">
        <f t="shared" si="3"/>
        <v>0</v>
      </c>
      <c r="BD13" s="14">
        <f t="shared" si="3"/>
        <v>-254161.93354478653</v>
      </c>
      <c r="BE13" s="14">
        <f t="shared" si="3"/>
        <v>0</v>
      </c>
      <c r="BF13" s="14">
        <f t="shared" si="3"/>
        <v>-255227.0126148299</v>
      </c>
      <c r="BG13" s="14">
        <f t="shared" si="3"/>
        <v>0</v>
      </c>
      <c r="BH13" s="14">
        <f t="shared" si="3"/>
        <v>-253917.60325274087</v>
      </c>
      <c r="BI13" s="14">
        <f t="shared" si="3"/>
        <v>0</v>
      </c>
      <c r="BJ13" s="31">
        <f t="shared" si="3"/>
        <v>-255641.73377297903</v>
      </c>
    </row>
    <row r="14" spans="1:62">
      <c r="A14" s="1"/>
      <c r="B14" s="3" t="s">
        <v>160</v>
      </c>
      <c r="C14" s="14"/>
      <c r="D14" s="14"/>
      <c r="E14" s="14"/>
      <c r="F14" s="14">
        <v>-2500</v>
      </c>
      <c r="G14" s="14">
        <v>-2500</v>
      </c>
      <c r="H14" s="14">
        <v>-2500</v>
      </c>
      <c r="I14" s="14">
        <v>-2500</v>
      </c>
      <c r="J14" s="14">
        <f>-(J$5*$C25)</f>
        <v>0</v>
      </c>
      <c r="K14" s="14">
        <f t="shared" ref="K14:BJ16" si="4">-(K$5*$C25)</f>
        <v>0</v>
      </c>
      <c r="L14" s="14">
        <f t="shared" si="4"/>
        <v>-1134</v>
      </c>
      <c r="M14" s="14">
        <f t="shared" si="4"/>
        <v>0</v>
      </c>
      <c r="N14" s="31">
        <f t="shared" si="4"/>
        <v>-2226.8344139999999</v>
      </c>
      <c r="O14" s="14">
        <f t="shared" si="4"/>
        <v>0</v>
      </c>
      <c r="P14" s="14">
        <f t="shared" si="4"/>
        <v>-3430.1684634352937</v>
      </c>
      <c r="Q14" s="14">
        <f t="shared" si="4"/>
        <v>0</v>
      </c>
      <c r="R14" s="14">
        <f t="shared" si="4"/>
        <v>-3882.8033673703526</v>
      </c>
      <c r="S14" s="14">
        <f t="shared" si="4"/>
        <v>0</v>
      </c>
      <c r="T14" s="14">
        <f t="shared" si="4"/>
        <v>-4453.1729436705082</v>
      </c>
      <c r="U14" s="14">
        <f t="shared" si="4"/>
        <v>0</v>
      </c>
      <c r="V14" s="14">
        <f t="shared" si="4"/>
        <v>-5741.5966466400996</v>
      </c>
      <c r="W14" s="14">
        <f t="shared" si="4"/>
        <v>0</v>
      </c>
      <c r="X14" s="14">
        <f t="shared" si="4"/>
        <v>-6212.2095870260528</v>
      </c>
      <c r="Y14" s="14">
        <f t="shared" si="4"/>
        <v>0</v>
      </c>
      <c r="Z14" s="31">
        <f t="shared" si="4"/>
        <v>-6945.2540259920534</v>
      </c>
      <c r="AA14" s="35">
        <f t="shared" si="4"/>
        <v>0</v>
      </c>
      <c r="AB14" s="14">
        <f t="shared" si="4"/>
        <v>-8851.264166854533</v>
      </c>
      <c r="AC14" s="14">
        <f t="shared" si="4"/>
        <v>0</v>
      </c>
      <c r="AD14" s="14">
        <f t="shared" si="4"/>
        <v>-9545.0340635573157</v>
      </c>
      <c r="AE14" s="14">
        <f t="shared" si="4"/>
        <v>0</v>
      </c>
      <c r="AF14" s="14">
        <f t="shared" si="4"/>
        <v>-10429.413512486375</v>
      </c>
      <c r="AG14" s="14">
        <f t="shared" si="4"/>
        <v>0</v>
      </c>
      <c r="AH14" s="14">
        <f t="shared" si="4"/>
        <v>-12280.298392734319</v>
      </c>
      <c r="AI14" s="14">
        <f t="shared" si="4"/>
        <v>0</v>
      </c>
      <c r="AJ14" s="14">
        <f t="shared" si="4"/>
        <v>-12929.016011642832</v>
      </c>
      <c r="AK14" s="14">
        <f t="shared" si="4"/>
        <v>0</v>
      </c>
      <c r="AL14" s="31">
        <f t="shared" si="4"/>
        <v>-13964.152328580583</v>
      </c>
      <c r="AM14" s="35">
        <f t="shared" si="4"/>
        <v>0</v>
      </c>
      <c r="AN14" s="14">
        <f t="shared" si="4"/>
        <v>-16168.840339970335</v>
      </c>
      <c r="AO14" s="14">
        <f t="shared" si="4"/>
        <v>0</v>
      </c>
      <c r="AP14" s="14">
        <f t="shared" si="4"/>
        <v>-15974.859234846817</v>
      </c>
      <c r="AQ14" s="14">
        <f t="shared" si="4"/>
        <v>0</v>
      </c>
      <c r="AR14" s="14">
        <f t="shared" si="4"/>
        <v>-16043.226689483356</v>
      </c>
      <c r="AS14" s="14">
        <f t="shared" si="4"/>
        <v>0</v>
      </c>
      <c r="AT14" s="14">
        <f t="shared" si="4"/>
        <v>-16794.727384857651</v>
      </c>
      <c r="AU14" s="14">
        <f t="shared" si="4"/>
        <v>0</v>
      </c>
      <c r="AV14" s="14">
        <f t="shared" si="4"/>
        <v>-16978.049944661187</v>
      </c>
      <c r="AW14" s="14">
        <f t="shared" si="4"/>
        <v>0</v>
      </c>
      <c r="AX14" s="31">
        <f t="shared" si="4"/>
        <v>-17449.456612013397</v>
      </c>
      <c r="AY14" s="35">
        <f t="shared" si="4"/>
        <v>0</v>
      </c>
      <c r="AZ14" s="14">
        <f t="shared" si="4"/>
        <v>-18485.846105377062</v>
      </c>
      <c r="BA14" s="14">
        <f t="shared" si="4"/>
        <v>0</v>
      </c>
      <c r="BB14" s="14">
        <f t="shared" si="4"/>
        <v>-18770.369322651619</v>
      </c>
      <c r="BC14" s="14">
        <f t="shared" si="4"/>
        <v>0</v>
      </c>
      <c r="BD14" s="14">
        <f t="shared" si="4"/>
        <v>-19062.145015858987</v>
      </c>
      <c r="BE14" s="14">
        <f t="shared" si="4"/>
        <v>0</v>
      </c>
      <c r="BF14" s="14">
        <f t="shared" si="4"/>
        <v>-19142.02594611224</v>
      </c>
      <c r="BG14" s="14">
        <f t="shared" si="4"/>
        <v>0</v>
      </c>
      <c r="BH14" s="14">
        <f t="shared" si="4"/>
        <v>-19043.820243955564</v>
      </c>
      <c r="BI14" s="14">
        <f t="shared" si="4"/>
        <v>0</v>
      </c>
      <c r="BJ14" s="31">
        <f t="shared" si="4"/>
        <v>-19173.130032973426</v>
      </c>
    </row>
    <row r="15" spans="1:62">
      <c r="A15" s="1"/>
      <c r="B15" s="3" t="s">
        <v>161</v>
      </c>
      <c r="C15" s="14"/>
      <c r="D15" s="14"/>
      <c r="E15" s="14"/>
      <c r="F15" s="14"/>
      <c r="G15" s="14"/>
      <c r="H15" s="14"/>
      <c r="I15" s="14"/>
      <c r="J15" s="14">
        <f t="shared" ref="J15:Y16" si="5">-(J$5*$C26)</f>
        <v>0</v>
      </c>
      <c r="K15" s="14">
        <f t="shared" si="5"/>
        <v>0</v>
      </c>
      <c r="L15" s="14">
        <f t="shared" si="5"/>
        <v>-1512</v>
      </c>
      <c r="M15" s="14">
        <f t="shared" si="5"/>
        <v>0</v>
      </c>
      <c r="N15" s="31">
        <f t="shared" si="5"/>
        <v>-2969.1125520000001</v>
      </c>
      <c r="O15" s="14">
        <f t="shared" si="5"/>
        <v>0</v>
      </c>
      <c r="P15" s="14">
        <f t="shared" si="5"/>
        <v>-4573.5579512470586</v>
      </c>
      <c r="Q15" s="14">
        <f t="shared" si="5"/>
        <v>0</v>
      </c>
      <c r="R15" s="14">
        <f t="shared" si="5"/>
        <v>-5177.0711564938038</v>
      </c>
      <c r="S15" s="14">
        <f t="shared" si="5"/>
        <v>0</v>
      </c>
      <c r="T15" s="14">
        <f t="shared" si="5"/>
        <v>-5937.5639248940115</v>
      </c>
      <c r="U15" s="14">
        <f t="shared" si="5"/>
        <v>0</v>
      </c>
      <c r="V15" s="14">
        <f t="shared" si="5"/>
        <v>-7655.4621955201337</v>
      </c>
      <c r="W15" s="14">
        <f t="shared" si="5"/>
        <v>0</v>
      </c>
      <c r="X15" s="14">
        <f t="shared" si="5"/>
        <v>-8282.9461160347382</v>
      </c>
      <c r="Y15" s="14">
        <f t="shared" si="5"/>
        <v>0</v>
      </c>
      <c r="Z15" s="31">
        <f t="shared" si="4"/>
        <v>-9260.3387013227384</v>
      </c>
      <c r="AA15" s="35">
        <f t="shared" si="4"/>
        <v>0</v>
      </c>
      <c r="AB15" s="14">
        <f t="shared" si="4"/>
        <v>-11801.685555806043</v>
      </c>
      <c r="AC15" s="14">
        <f t="shared" si="4"/>
        <v>0</v>
      </c>
      <c r="AD15" s="14">
        <f t="shared" si="4"/>
        <v>-12726.712084743087</v>
      </c>
      <c r="AE15" s="14">
        <f t="shared" si="4"/>
        <v>0</v>
      </c>
      <c r="AF15" s="14">
        <f t="shared" si="4"/>
        <v>-13905.884683315167</v>
      </c>
      <c r="AG15" s="14">
        <f t="shared" si="4"/>
        <v>0</v>
      </c>
      <c r="AH15" s="14">
        <f t="shared" si="4"/>
        <v>-16373.731190312426</v>
      </c>
      <c r="AI15" s="14">
        <f t="shared" si="4"/>
        <v>0</v>
      </c>
      <c r="AJ15" s="14">
        <f t="shared" si="4"/>
        <v>-17238.688015523778</v>
      </c>
      <c r="AK15" s="14">
        <f t="shared" si="4"/>
        <v>0</v>
      </c>
      <c r="AL15" s="31">
        <f t="shared" si="4"/>
        <v>-18618.869771440779</v>
      </c>
      <c r="AM15" s="35">
        <f t="shared" si="4"/>
        <v>0</v>
      </c>
      <c r="AN15" s="14">
        <f t="shared" si="4"/>
        <v>-21558.453786627117</v>
      </c>
      <c r="AO15" s="14">
        <f t="shared" si="4"/>
        <v>0</v>
      </c>
      <c r="AP15" s="14">
        <f t="shared" si="4"/>
        <v>-21299.812313129092</v>
      </c>
      <c r="AQ15" s="14">
        <f t="shared" si="4"/>
        <v>0</v>
      </c>
      <c r="AR15" s="14">
        <f t="shared" si="4"/>
        <v>-21390.968919311144</v>
      </c>
      <c r="AS15" s="14">
        <f t="shared" si="4"/>
        <v>0</v>
      </c>
      <c r="AT15" s="14">
        <f t="shared" si="4"/>
        <v>-22392.96984647687</v>
      </c>
      <c r="AU15" s="14">
        <f t="shared" si="4"/>
        <v>0</v>
      </c>
      <c r="AV15" s="14">
        <f t="shared" si="4"/>
        <v>-22637.399926214915</v>
      </c>
      <c r="AW15" s="14">
        <f t="shared" si="4"/>
        <v>0</v>
      </c>
      <c r="AX15" s="31">
        <f t="shared" si="4"/>
        <v>-23265.942149351198</v>
      </c>
      <c r="AY15" s="35">
        <f t="shared" si="4"/>
        <v>0</v>
      </c>
      <c r="AZ15" s="14">
        <f t="shared" si="4"/>
        <v>-24647.794807169419</v>
      </c>
      <c r="BA15" s="14">
        <f t="shared" si="4"/>
        <v>0</v>
      </c>
      <c r="BB15" s="14">
        <f t="shared" si="4"/>
        <v>-25027.159096868825</v>
      </c>
      <c r="BC15" s="14">
        <f t="shared" si="4"/>
        <v>0</v>
      </c>
      <c r="BD15" s="14">
        <f t="shared" si="4"/>
        <v>-25416.193354478652</v>
      </c>
      <c r="BE15" s="14">
        <f t="shared" si="4"/>
        <v>0</v>
      </c>
      <c r="BF15" s="14">
        <f t="shared" si="4"/>
        <v>-25522.701261482987</v>
      </c>
      <c r="BG15" s="14">
        <f t="shared" si="4"/>
        <v>0</v>
      </c>
      <c r="BH15" s="14">
        <f t="shared" si="4"/>
        <v>-25391.760325274085</v>
      </c>
      <c r="BI15" s="14">
        <f t="shared" si="4"/>
        <v>0</v>
      </c>
      <c r="BJ15" s="31">
        <f t="shared" si="4"/>
        <v>-25564.173377297902</v>
      </c>
    </row>
    <row r="16" spans="1:62">
      <c r="A16" s="1"/>
      <c r="B16" s="3" t="s">
        <v>162</v>
      </c>
      <c r="C16" s="14"/>
      <c r="D16" s="14"/>
      <c r="E16" s="14"/>
      <c r="F16" s="14">
        <v>-1500</v>
      </c>
      <c r="G16" s="14">
        <v>-1500</v>
      </c>
      <c r="H16" s="14">
        <v>-1500</v>
      </c>
      <c r="I16" s="14">
        <v>-1500</v>
      </c>
      <c r="J16" s="14">
        <f t="shared" si="5"/>
        <v>0</v>
      </c>
      <c r="K16" s="14">
        <f t="shared" si="4"/>
        <v>0</v>
      </c>
      <c r="L16" s="14">
        <f t="shared" si="4"/>
        <v>-2268</v>
      </c>
      <c r="M16" s="14">
        <f t="shared" si="4"/>
        <v>0</v>
      </c>
      <c r="N16" s="31">
        <f t="shared" si="4"/>
        <v>-4453.6688279999998</v>
      </c>
      <c r="O16" s="14">
        <f t="shared" si="4"/>
        <v>0</v>
      </c>
      <c r="P16" s="14">
        <f t="shared" si="4"/>
        <v>-6860.3369268705874</v>
      </c>
      <c r="Q16" s="14">
        <f t="shared" si="4"/>
        <v>0</v>
      </c>
      <c r="R16" s="14">
        <f t="shared" si="4"/>
        <v>-7765.6067347407052</v>
      </c>
      <c r="S16" s="14">
        <f t="shared" si="4"/>
        <v>0</v>
      </c>
      <c r="T16" s="14">
        <f t="shared" si="4"/>
        <v>-8906.3458873410164</v>
      </c>
      <c r="U16" s="14">
        <f t="shared" si="4"/>
        <v>0</v>
      </c>
      <c r="V16" s="14">
        <f t="shared" si="4"/>
        <v>-11483.193293280199</v>
      </c>
      <c r="W16" s="14">
        <f t="shared" si="4"/>
        <v>0</v>
      </c>
      <c r="X16" s="14">
        <f t="shared" si="4"/>
        <v>-12424.419174052106</v>
      </c>
      <c r="Y16" s="14">
        <f t="shared" si="4"/>
        <v>0</v>
      </c>
      <c r="Z16" s="31">
        <f t="shared" si="4"/>
        <v>-13890.508051984107</v>
      </c>
      <c r="AA16" s="35">
        <f t="shared" si="4"/>
        <v>0</v>
      </c>
      <c r="AB16" s="14">
        <f t="shared" si="4"/>
        <v>-17702.528333709066</v>
      </c>
      <c r="AC16" s="14">
        <f t="shared" si="4"/>
        <v>0</v>
      </c>
      <c r="AD16" s="14">
        <f t="shared" si="4"/>
        <v>-19090.068127114631</v>
      </c>
      <c r="AE16" s="14">
        <f t="shared" si="4"/>
        <v>0</v>
      </c>
      <c r="AF16" s="14">
        <f t="shared" si="4"/>
        <v>-20858.82702497275</v>
      </c>
      <c r="AG16" s="14">
        <f t="shared" si="4"/>
        <v>0</v>
      </c>
      <c r="AH16" s="14">
        <f t="shared" si="4"/>
        <v>-24560.596785468639</v>
      </c>
      <c r="AI16" s="14">
        <f t="shared" si="4"/>
        <v>0</v>
      </c>
      <c r="AJ16" s="14">
        <f t="shared" si="4"/>
        <v>-25858.032023285665</v>
      </c>
      <c r="AK16" s="14">
        <f t="shared" si="4"/>
        <v>0</v>
      </c>
      <c r="AL16" s="31">
        <f t="shared" si="4"/>
        <v>-27928.304657161167</v>
      </c>
      <c r="AM16" s="35">
        <f t="shared" si="4"/>
        <v>0</v>
      </c>
      <c r="AN16" s="14">
        <f t="shared" si="4"/>
        <v>-32337.68067994067</v>
      </c>
      <c r="AO16" s="14">
        <f t="shared" si="4"/>
        <v>0</v>
      </c>
      <c r="AP16" s="14">
        <f t="shared" si="4"/>
        <v>-31949.718469693635</v>
      </c>
      <c r="AQ16" s="14">
        <f t="shared" si="4"/>
        <v>0</v>
      </c>
      <c r="AR16" s="14">
        <f t="shared" si="4"/>
        <v>-32086.453378966711</v>
      </c>
      <c r="AS16" s="14">
        <f t="shared" si="4"/>
        <v>0</v>
      </c>
      <c r="AT16" s="14">
        <f t="shared" si="4"/>
        <v>-33589.454769715303</v>
      </c>
      <c r="AU16" s="14">
        <f t="shared" si="4"/>
        <v>0</v>
      </c>
      <c r="AV16" s="14">
        <f t="shared" si="4"/>
        <v>-33956.099889322373</v>
      </c>
      <c r="AW16" s="14">
        <f t="shared" si="4"/>
        <v>0</v>
      </c>
      <c r="AX16" s="31">
        <f t="shared" si="4"/>
        <v>-34898.913224026794</v>
      </c>
      <c r="AY16" s="35">
        <f t="shared" si="4"/>
        <v>0</v>
      </c>
      <c r="AZ16" s="14">
        <f t="shared" si="4"/>
        <v>-36971.692210754125</v>
      </c>
      <c r="BA16" s="14">
        <f t="shared" si="4"/>
        <v>0</v>
      </c>
      <c r="BB16" s="14">
        <f t="shared" si="4"/>
        <v>-37540.738645303238</v>
      </c>
      <c r="BC16" s="14">
        <f t="shared" si="4"/>
        <v>0</v>
      </c>
      <c r="BD16" s="14">
        <f t="shared" si="4"/>
        <v>-38124.290031717974</v>
      </c>
      <c r="BE16" s="14">
        <f t="shared" si="4"/>
        <v>0</v>
      </c>
      <c r="BF16" s="14">
        <f t="shared" si="4"/>
        <v>-38284.051892224481</v>
      </c>
      <c r="BG16" s="14">
        <f t="shared" si="4"/>
        <v>0</v>
      </c>
      <c r="BH16" s="14">
        <f t="shared" si="4"/>
        <v>-38087.640487911129</v>
      </c>
      <c r="BI16" s="14">
        <f t="shared" si="4"/>
        <v>0</v>
      </c>
      <c r="BJ16" s="31">
        <f t="shared" si="4"/>
        <v>-38346.260065946852</v>
      </c>
    </row>
    <row r="17" spans="1:62">
      <c r="A17" s="20"/>
      <c r="B17" s="9" t="s">
        <v>141</v>
      </c>
      <c r="C17" s="7">
        <f>SUM(C12:C16)</f>
        <v>0</v>
      </c>
      <c r="D17" s="7">
        <f t="shared" ref="D17:BJ17" si="6">SUM(D12:D16)</f>
        <v>0</v>
      </c>
      <c r="E17" s="7">
        <f t="shared" si="6"/>
        <v>0</v>
      </c>
      <c r="F17" s="7">
        <f t="shared" si="6"/>
        <v>-54000</v>
      </c>
      <c r="G17" s="7">
        <f t="shared" si="6"/>
        <v>-54000</v>
      </c>
      <c r="H17" s="7">
        <f t="shared" si="6"/>
        <v>-54000</v>
      </c>
      <c r="I17" s="7">
        <f t="shared" si="6"/>
        <v>-54000</v>
      </c>
      <c r="J17" s="7">
        <f t="shared" si="6"/>
        <v>0</v>
      </c>
      <c r="K17" s="7">
        <f t="shared" si="6"/>
        <v>0</v>
      </c>
      <c r="L17" s="7">
        <f t="shared" si="6"/>
        <v>-24570</v>
      </c>
      <c r="M17" s="7">
        <f t="shared" si="6"/>
        <v>0</v>
      </c>
      <c r="N17" s="8">
        <f t="shared" si="6"/>
        <v>-48248.078970000002</v>
      </c>
      <c r="O17" s="7">
        <f t="shared" si="6"/>
        <v>0</v>
      </c>
      <c r="P17" s="7">
        <f t="shared" si="6"/>
        <v>-74320.316707764694</v>
      </c>
      <c r="Q17" s="7">
        <f t="shared" si="6"/>
        <v>0</v>
      </c>
      <c r="R17" s="7">
        <f t="shared" si="6"/>
        <v>-84127.406293024324</v>
      </c>
      <c r="S17" s="7">
        <f t="shared" si="6"/>
        <v>0</v>
      </c>
      <c r="T17" s="7">
        <f t="shared" si="6"/>
        <v>-96485.413779527691</v>
      </c>
      <c r="U17" s="7">
        <f t="shared" si="6"/>
        <v>0</v>
      </c>
      <c r="V17" s="7">
        <f t="shared" si="6"/>
        <v>-124401.26067720217</v>
      </c>
      <c r="W17" s="7">
        <f t="shared" si="6"/>
        <v>0</v>
      </c>
      <c r="X17" s="7">
        <f t="shared" si="6"/>
        <v>-134597.8743855645</v>
      </c>
      <c r="Y17" s="7">
        <f t="shared" si="6"/>
        <v>0</v>
      </c>
      <c r="Z17" s="8">
        <f t="shared" si="6"/>
        <v>-150480.50389649448</v>
      </c>
      <c r="AA17" s="36">
        <f t="shared" si="6"/>
        <v>0</v>
      </c>
      <c r="AB17" s="7">
        <f t="shared" si="6"/>
        <v>-191777.3902818482</v>
      </c>
      <c r="AC17" s="7">
        <f t="shared" si="6"/>
        <v>0</v>
      </c>
      <c r="AD17" s="7">
        <f t="shared" si="6"/>
        <v>-206809.07137707516</v>
      </c>
      <c r="AE17" s="7">
        <f t="shared" si="6"/>
        <v>0</v>
      </c>
      <c r="AF17" s="7">
        <f t="shared" si="6"/>
        <v>-225970.6261038715</v>
      </c>
      <c r="AG17" s="7">
        <f t="shared" si="6"/>
        <v>0</v>
      </c>
      <c r="AH17" s="7">
        <f t="shared" si="6"/>
        <v>-266073.1318425769</v>
      </c>
      <c r="AI17" s="7">
        <f t="shared" si="6"/>
        <v>0</v>
      </c>
      <c r="AJ17" s="7">
        <f t="shared" si="6"/>
        <v>-280128.6802522614</v>
      </c>
      <c r="AK17" s="7">
        <f t="shared" si="6"/>
        <v>0</v>
      </c>
      <c r="AL17" s="8">
        <f t="shared" si="6"/>
        <v>-302556.63378591271</v>
      </c>
      <c r="AM17" s="36">
        <f t="shared" si="6"/>
        <v>0</v>
      </c>
      <c r="AN17" s="7">
        <f t="shared" si="6"/>
        <v>-350324.8740326906</v>
      </c>
      <c r="AO17" s="7">
        <f t="shared" si="6"/>
        <v>0</v>
      </c>
      <c r="AP17" s="7">
        <f t="shared" si="6"/>
        <v>-346121.95008834772</v>
      </c>
      <c r="AQ17" s="7">
        <f t="shared" si="6"/>
        <v>0</v>
      </c>
      <c r="AR17" s="7">
        <f t="shared" si="6"/>
        <v>-347603.24493880605</v>
      </c>
      <c r="AS17" s="7">
        <f t="shared" si="6"/>
        <v>0</v>
      </c>
      <c r="AT17" s="7">
        <f t="shared" si="6"/>
        <v>-363885.76000524918</v>
      </c>
      <c r="AU17" s="7">
        <f t="shared" si="6"/>
        <v>0</v>
      </c>
      <c r="AV17" s="7">
        <f t="shared" si="6"/>
        <v>-367857.74880099244</v>
      </c>
      <c r="AW17" s="7">
        <f t="shared" si="6"/>
        <v>0</v>
      </c>
      <c r="AX17" s="8">
        <f t="shared" si="6"/>
        <v>-378071.55992695695</v>
      </c>
      <c r="AY17" s="36">
        <f t="shared" si="6"/>
        <v>0</v>
      </c>
      <c r="AZ17" s="7">
        <f t="shared" si="6"/>
        <v>-400526.6656165031</v>
      </c>
      <c r="BA17" s="7">
        <f t="shared" si="6"/>
        <v>0</v>
      </c>
      <c r="BB17" s="7">
        <f t="shared" si="6"/>
        <v>-406691.33532411844</v>
      </c>
      <c r="BC17" s="7">
        <f t="shared" si="6"/>
        <v>0</v>
      </c>
      <c r="BD17" s="7">
        <f t="shared" si="6"/>
        <v>-413013.14201027807</v>
      </c>
      <c r="BE17" s="7">
        <f t="shared" si="6"/>
        <v>0</v>
      </c>
      <c r="BF17" s="7">
        <f t="shared" si="6"/>
        <v>-414743.89549909858</v>
      </c>
      <c r="BG17" s="7">
        <f t="shared" si="6"/>
        <v>0</v>
      </c>
      <c r="BH17" s="7">
        <f t="shared" si="6"/>
        <v>-412616.1052857039</v>
      </c>
      <c r="BI17" s="7">
        <f t="shared" si="6"/>
        <v>0</v>
      </c>
      <c r="BJ17" s="8">
        <f t="shared" si="6"/>
        <v>-415417.81738109089</v>
      </c>
    </row>
    <row r="18" spans="1:62">
      <c r="A18" s="1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  <c r="AA18" s="1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3"/>
      <c r="AM18" s="1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3"/>
      <c r="AY18" s="1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"/>
    </row>
    <row r="19" spans="1:62">
      <c r="A19" s="18" t="s">
        <v>163</v>
      </c>
      <c r="B19" s="23"/>
      <c r="C19" s="33">
        <f>C5+C9+C17</f>
        <v>0</v>
      </c>
      <c r="D19" s="33">
        <f t="shared" ref="D19:BJ19" si="7">D5+D9+D17</f>
        <v>0</v>
      </c>
      <c r="E19" s="33">
        <f t="shared" si="7"/>
        <v>0</v>
      </c>
      <c r="F19" s="33">
        <f t="shared" si="7"/>
        <v>-171541.66666666669</v>
      </c>
      <c r="G19" s="33">
        <f t="shared" si="7"/>
        <v>-186166.66666666666</v>
      </c>
      <c r="H19" s="33">
        <f t="shared" si="7"/>
        <v>-186166.66666666666</v>
      </c>
      <c r="I19" s="33">
        <f t="shared" si="7"/>
        <v>-206750</v>
      </c>
      <c r="J19" s="33">
        <f t="shared" si="7"/>
        <v>-152750</v>
      </c>
      <c r="K19" s="33">
        <f t="shared" si="7"/>
        <v>-167916.66666666669</v>
      </c>
      <c r="L19" s="33">
        <f t="shared" si="7"/>
        <v>-123366.66666666669</v>
      </c>
      <c r="M19" s="33">
        <f t="shared" si="7"/>
        <v>-174359.94666666668</v>
      </c>
      <c r="N19" s="34">
        <f t="shared" si="7"/>
        <v>-80433.88611666669</v>
      </c>
      <c r="O19" s="33">
        <f t="shared" si="7"/>
        <v>-205106.82772754665</v>
      </c>
      <c r="P19" s="33">
        <f t="shared" si="7"/>
        <v>-57697.548460280115</v>
      </c>
      <c r="Q19" s="33">
        <f t="shared" si="7"/>
        <v>-211944.05719319519</v>
      </c>
      <c r="R19" s="33">
        <f t="shared" si="7"/>
        <v>-39915.462948545653</v>
      </c>
      <c r="S19" s="33">
        <f t="shared" si="7"/>
        <v>-214515.88560926812</v>
      </c>
      <c r="T19" s="33">
        <f t="shared" si="7"/>
        <v>-17508.086736753801</v>
      </c>
      <c r="U19" s="33">
        <f t="shared" si="7"/>
        <v>-245922.9045542269</v>
      </c>
      <c r="V19" s="33">
        <f t="shared" si="7"/>
        <v>4942.3254037182196</v>
      </c>
      <c r="W19" s="33">
        <f t="shared" si="7"/>
        <v>-253243.60532748079</v>
      </c>
      <c r="X19" s="33">
        <f t="shared" si="7"/>
        <v>23430.69091888066</v>
      </c>
      <c r="Y19" s="33">
        <f t="shared" si="7"/>
        <v>-255917.58323447374</v>
      </c>
      <c r="Z19" s="34">
        <f t="shared" si="7"/>
        <v>52228.865306830674</v>
      </c>
      <c r="AA19" s="37">
        <f t="shared" si="7"/>
        <v>-306775.53025625582</v>
      </c>
      <c r="AB19" s="33">
        <f t="shared" si="7"/>
        <v>80414.976793094713</v>
      </c>
      <c r="AC19" s="33">
        <f t="shared" si="7"/>
        <v>-317605.29835186113</v>
      </c>
      <c r="AD19" s="33">
        <f t="shared" si="7"/>
        <v>107670.22273498971</v>
      </c>
      <c r="AE19" s="33">
        <f t="shared" si="7"/>
        <v>-321547.23283160286</v>
      </c>
      <c r="AF19" s="33">
        <f t="shared" si="7"/>
        <v>142413.70108577423</v>
      </c>
      <c r="AG19" s="33">
        <f t="shared" si="7"/>
        <v>-346072.19263380358</v>
      </c>
      <c r="AH19" s="33">
        <f t="shared" si="7"/>
        <v>195627.03566694347</v>
      </c>
      <c r="AI19" s="33">
        <f t="shared" si="7"/>
        <v>-356588.74424862186</v>
      </c>
      <c r="AJ19" s="33">
        <f t="shared" si="7"/>
        <v>221112.37069549214</v>
      </c>
      <c r="AK19" s="33">
        <f t="shared" si="7"/>
        <v>-360274.69597662968</v>
      </c>
      <c r="AL19" s="34">
        <f t="shared" si="7"/>
        <v>261778.44028947531</v>
      </c>
      <c r="AM19" s="37">
        <f t="shared" si="7"/>
        <v>-389403.96102839219</v>
      </c>
      <c r="AN19" s="33">
        <f t="shared" si="7"/>
        <v>325143.46451073937</v>
      </c>
      <c r="AO19" s="33">
        <f t="shared" si="7"/>
        <v>-401930.78833882196</v>
      </c>
      <c r="AP19" s="33">
        <f t="shared" si="7"/>
        <v>317522.77823802974</v>
      </c>
      <c r="AQ19" s="33">
        <f t="shared" si="7"/>
        <v>-400828.60617390106</v>
      </c>
      <c r="AR19" s="33">
        <f t="shared" si="7"/>
        <v>320208.6425273224</v>
      </c>
      <c r="AS19" s="33">
        <f t="shared" si="7"/>
        <v>-401217.06353995972</v>
      </c>
      <c r="AT19" s="33">
        <f t="shared" si="7"/>
        <v>349731.88413131249</v>
      </c>
      <c r="AU19" s="33">
        <f t="shared" si="7"/>
        <v>-405487.01891958166</v>
      </c>
      <c r="AV19" s="33">
        <f t="shared" si="7"/>
        <v>356933.84183787991</v>
      </c>
      <c r="AW19" s="33">
        <f t="shared" si="7"/>
        <v>-406528.64024509396</v>
      </c>
      <c r="AX19" s="34">
        <f>AX5+AX9+AX17</f>
        <v>375453.3894838597</v>
      </c>
      <c r="AY19" s="37">
        <f t="shared" si="7"/>
        <v>-425087.74168894941</v>
      </c>
      <c r="AZ19" s="33">
        <f t="shared" si="7"/>
        <v>400288.07735302753</v>
      </c>
      <c r="BA19" s="33">
        <f t="shared" si="7"/>
        <v>-430976.40808648046</v>
      </c>
      <c r="BB19" s="33">
        <f t="shared" si="7"/>
        <v>411465.77517452795</v>
      </c>
      <c r="BC19" s="33">
        <f t="shared" si="7"/>
        <v>-432593.04190958524</v>
      </c>
      <c r="BD19" s="33">
        <f t="shared" si="7"/>
        <v>422928.39169338893</v>
      </c>
      <c r="BE19" s="33">
        <f t="shared" si="7"/>
        <v>-434250.88361022819</v>
      </c>
      <c r="BF19" s="33">
        <f t="shared" si="7"/>
        <v>426066.57109619526</v>
      </c>
      <c r="BG19" s="33">
        <f t="shared" si="7"/>
        <v>-434704.75944821961</v>
      </c>
      <c r="BH19" s="33">
        <f t="shared" si="7"/>
        <v>422208.48994004005</v>
      </c>
      <c r="BI19" s="33">
        <f t="shared" si="7"/>
        <v>-434146.76400148938</v>
      </c>
      <c r="BJ19" s="34">
        <f t="shared" si="7"/>
        <v>427288.51736574183</v>
      </c>
    </row>
    <row r="20" spans="1:62" ht="6" customHeight="1"/>
    <row r="21" spans="1:62">
      <c r="B21" s="44" t="s">
        <v>164</v>
      </c>
      <c r="C21" s="15">
        <f>C19</f>
        <v>0</v>
      </c>
      <c r="D21" s="15">
        <f>C21+D19</f>
        <v>0</v>
      </c>
      <c r="E21" s="15">
        <f t="shared" ref="E21:BJ21" si="8">D21+E19</f>
        <v>0</v>
      </c>
      <c r="F21" s="15">
        <f t="shared" si="8"/>
        <v>-171541.66666666669</v>
      </c>
      <c r="G21" s="15">
        <f t="shared" si="8"/>
        <v>-357708.33333333337</v>
      </c>
      <c r="H21" s="15">
        <f t="shared" si="8"/>
        <v>-543875</v>
      </c>
      <c r="I21" s="15">
        <f t="shared" si="8"/>
        <v>-750625</v>
      </c>
      <c r="J21" s="15">
        <f t="shared" si="8"/>
        <v>-903375</v>
      </c>
      <c r="K21" s="15">
        <f t="shared" si="8"/>
        <v>-1071291.6666666667</v>
      </c>
      <c r="L21" s="15">
        <f t="shared" si="8"/>
        <v>-1194658.3333333335</v>
      </c>
      <c r="M21" s="15">
        <f t="shared" si="8"/>
        <v>-1369018.2800000003</v>
      </c>
      <c r="N21" s="15">
        <f t="shared" si="8"/>
        <v>-1449452.166116667</v>
      </c>
      <c r="O21" s="15">
        <f t="shared" si="8"/>
        <v>-1654558.9938442137</v>
      </c>
      <c r="P21" s="15">
        <f t="shared" si="8"/>
        <v>-1712256.5423044937</v>
      </c>
      <c r="Q21" s="15">
        <f t="shared" si="8"/>
        <v>-1924200.5994976889</v>
      </c>
      <c r="R21" s="15">
        <f t="shared" si="8"/>
        <v>-1964116.0624462345</v>
      </c>
      <c r="S21" s="15">
        <f t="shared" si="8"/>
        <v>-2178631.9480555025</v>
      </c>
      <c r="T21" s="15">
        <f t="shared" si="8"/>
        <v>-2196140.0347922561</v>
      </c>
      <c r="U21" s="15">
        <f t="shared" si="8"/>
        <v>-2442062.939346483</v>
      </c>
      <c r="V21" s="15">
        <f t="shared" si="8"/>
        <v>-2437120.6139427647</v>
      </c>
      <c r="W21" s="15">
        <f t="shared" si="8"/>
        <v>-2690364.2192702456</v>
      </c>
      <c r="X21" s="15">
        <f t="shared" si="8"/>
        <v>-2666933.5283513651</v>
      </c>
      <c r="Y21" s="15">
        <f t="shared" si="8"/>
        <v>-2922851.1115858387</v>
      </c>
      <c r="Z21" s="15">
        <f t="shared" si="8"/>
        <v>-2870622.2462790082</v>
      </c>
      <c r="AA21" s="15">
        <f t="shared" si="8"/>
        <v>-3177397.7765352642</v>
      </c>
      <c r="AB21" s="15">
        <f t="shared" si="8"/>
        <v>-3096982.7997421697</v>
      </c>
      <c r="AC21" s="15">
        <f t="shared" si="8"/>
        <v>-3414588.0980940307</v>
      </c>
      <c r="AD21" s="15">
        <f t="shared" si="8"/>
        <v>-3306917.8753590412</v>
      </c>
      <c r="AE21" s="15">
        <f t="shared" si="8"/>
        <v>-3628465.1081906441</v>
      </c>
      <c r="AF21" s="15">
        <f t="shared" si="8"/>
        <v>-3486051.4071048698</v>
      </c>
      <c r="AG21" s="15">
        <f t="shared" si="8"/>
        <v>-3832123.5997386733</v>
      </c>
      <c r="AH21" s="15">
        <f t="shared" si="8"/>
        <v>-3636496.5640717298</v>
      </c>
      <c r="AI21" s="15">
        <f t="shared" si="8"/>
        <v>-3993085.3083203519</v>
      </c>
      <c r="AJ21" s="15">
        <f t="shared" si="8"/>
        <v>-3771972.9376248596</v>
      </c>
      <c r="AK21" s="15">
        <f t="shared" si="8"/>
        <v>-4132247.6336014895</v>
      </c>
      <c r="AL21" s="15">
        <f t="shared" si="8"/>
        <v>-3870469.193312014</v>
      </c>
      <c r="AM21" s="15">
        <f t="shared" si="8"/>
        <v>-4259873.1543404059</v>
      </c>
      <c r="AN21" s="15">
        <f t="shared" si="8"/>
        <v>-3934729.6898296666</v>
      </c>
      <c r="AO21" s="15">
        <f t="shared" si="8"/>
        <v>-4336660.4781684885</v>
      </c>
      <c r="AP21" s="15">
        <f t="shared" si="8"/>
        <v>-4019137.6999304588</v>
      </c>
      <c r="AQ21" s="15">
        <f t="shared" si="8"/>
        <v>-4419966.3061043601</v>
      </c>
      <c r="AR21" s="15">
        <f t="shared" si="8"/>
        <v>-4099757.6635770379</v>
      </c>
      <c r="AS21" s="15">
        <f t="shared" si="8"/>
        <v>-4500974.7271169974</v>
      </c>
      <c r="AT21" s="15">
        <f t="shared" si="8"/>
        <v>-4151242.842985685</v>
      </c>
      <c r="AU21" s="15">
        <f t="shared" si="8"/>
        <v>-4556729.8619052665</v>
      </c>
      <c r="AV21" s="15">
        <f t="shared" si="8"/>
        <v>-4199796.0200673863</v>
      </c>
      <c r="AW21" s="15">
        <f t="shared" si="8"/>
        <v>-4606324.6603124803</v>
      </c>
      <c r="AX21" s="15">
        <f t="shared" si="8"/>
        <v>-4230871.2708286205</v>
      </c>
      <c r="AY21" s="15">
        <f t="shared" si="8"/>
        <v>-4655959.0125175696</v>
      </c>
      <c r="AZ21" s="15">
        <f t="shared" si="8"/>
        <v>-4255670.9351645419</v>
      </c>
      <c r="BA21" s="15">
        <f t="shared" si="8"/>
        <v>-4686647.3432510225</v>
      </c>
      <c r="BB21" s="15">
        <f t="shared" si="8"/>
        <v>-4275181.5680764941</v>
      </c>
      <c r="BC21" s="15">
        <f t="shared" si="8"/>
        <v>-4707774.6099860799</v>
      </c>
      <c r="BD21" s="15">
        <f t="shared" si="8"/>
        <v>-4284846.2182926908</v>
      </c>
      <c r="BE21" s="15">
        <f t="shared" si="8"/>
        <v>-4719097.1019029189</v>
      </c>
      <c r="BF21" s="15">
        <f t="shared" si="8"/>
        <v>-4293030.530806724</v>
      </c>
      <c r="BG21" s="15">
        <f t="shared" si="8"/>
        <v>-4727735.290254944</v>
      </c>
      <c r="BH21" s="15">
        <f t="shared" si="8"/>
        <v>-4305526.8003149042</v>
      </c>
      <c r="BI21" s="15">
        <f t="shared" si="8"/>
        <v>-4739673.5643163938</v>
      </c>
      <c r="BJ21" s="15">
        <f t="shared" si="8"/>
        <v>-4312385.0469506523</v>
      </c>
    </row>
    <row r="24" spans="1:62">
      <c r="A24" s="55" t="s">
        <v>174</v>
      </c>
    </row>
    <row r="25" spans="1:62">
      <c r="B25" t="s">
        <v>160</v>
      </c>
      <c r="C25" s="52">
        <v>1.4999999999999999E-2</v>
      </c>
      <c r="D25" t="s">
        <v>173</v>
      </c>
    </row>
    <row r="26" spans="1:62">
      <c r="B26" t="s">
        <v>161</v>
      </c>
      <c r="C26" s="54">
        <v>0.02</v>
      </c>
      <c r="D26" t="s">
        <v>173</v>
      </c>
    </row>
    <row r="27" spans="1:62">
      <c r="B27" t="s">
        <v>162</v>
      </c>
      <c r="C27" s="54">
        <v>0.03</v>
      </c>
      <c r="D27" t="s">
        <v>173</v>
      </c>
    </row>
  </sheetData>
  <pageMargins left="0.25" right="0.25" top="0.75" bottom="0.75" header="0.3" footer="0.3"/>
  <headerFooter>
    <oddHeader>&amp;C&amp;F
&amp;A</oddHeader>
    <oddFooter>&amp;L&amp;6&amp;Z
&amp;F&amp;C&amp;8&amp;P of &amp;N&amp;R&amp;8&amp;T
&amp;D</oddFooter>
  </headerFooter>
  <colBreaks count="2" manualBreakCount="2">
    <brk id="14" max="1048575" man="1"/>
    <brk id="2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/>
  </sheetPr>
  <dimension ref="A1:BJ23"/>
  <sheetViews>
    <sheetView workbookViewId="0">
      <pane xSplit="2" ySplit="3" topLeftCell="N4" activePane="bottomRight" state="frozen"/>
      <selection activeCell="B7" sqref="B7"/>
      <selection pane="topRight" activeCell="B7" sqref="B7"/>
      <selection pane="bottomLeft" activeCell="B7" sqref="B7"/>
      <selection pane="bottomRight" activeCell="Z17" sqref="Z17"/>
    </sheetView>
  </sheetViews>
  <sheetFormatPr baseColWidth="10" defaultColWidth="8.83203125" defaultRowHeight="14" x14ac:dyDescent="0"/>
  <cols>
    <col min="1" max="1" width="1.6640625" customWidth="1"/>
    <col min="2" max="2" width="24.33203125" customWidth="1"/>
    <col min="10" max="10" width="9" bestFit="1" customWidth="1"/>
    <col min="11" max="11" width="8.83203125" bestFit="1" customWidth="1"/>
    <col min="12" max="12" width="10" bestFit="1" customWidth="1"/>
    <col min="13" max="13" width="8" bestFit="1" customWidth="1"/>
    <col min="14" max="14" width="10" style="3" bestFit="1" customWidth="1"/>
    <col min="15" max="15" width="9.33203125" bestFit="1" customWidth="1"/>
    <col min="16" max="16" width="21.5" bestFit="1" customWidth="1"/>
    <col min="17" max="17" width="8" bestFit="1" customWidth="1"/>
    <col min="18" max="18" width="10.83203125" bestFit="1" customWidth="1"/>
    <col min="19" max="19" width="8.1640625" bestFit="1" customWidth="1"/>
    <col min="20" max="20" width="10.5" bestFit="1" customWidth="1"/>
    <col min="21" max="21" width="10.1640625" bestFit="1" customWidth="1"/>
    <col min="22" max="22" width="10.6640625" customWidth="1"/>
    <col min="23" max="23" width="8.83203125" bestFit="1" customWidth="1"/>
    <col min="24" max="24" width="11.6640625" customWidth="1"/>
    <col min="25" max="25" width="8" bestFit="1" customWidth="1"/>
    <col min="26" max="26" width="11.1640625" style="3" customWidth="1"/>
    <col min="27" max="27" width="9.33203125" bestFit="1" customWidth="1"/>
    <col min="28" max="28" width="21.5" bestFit="1" customWidth="1"/>
    <col min="29" max="29" width="8" bestFit="1" customWidth="1"/>
    <col min="30" max="30" width="12" bestFit="1" customWidth="1"/>
    <col min="31" max="31" width="8.1640625" bestFit="1" customWidth="1"/>
    <col min="32" max="32" width="11.5" bestFit="1" customWidth="1"/>
    <col min="33" max="33" width="10.1640625" bestFit="1" customWidth="1"/>
    <col min="34" max="34" width="11.5" bestFit="1" customWidth="1"/>
    <col min="35" max="35" width="8.83203125" bestFit="1" customWidth="1"/>
    <col min="36" max="36" width="12" bestFit="1" customWidth="1"/>
    <col min="37" max="37" width="8" bestFit="1" customWidth="1"/>
    <col min="38" max="38" width="12" style="3" bestFit="1" customWidth="1"/>
    <col min="39" max="39" width="9.33203125" bestFit="1" customWidth="1"/>
    <col min="40" max="40" width="21.5" bestFit="1" customWidth="1"/>
    <col min="41" max="41" width="8" bestFit="1" customWidth="1"/>
    <col min="42" max="42" width="11.5" bestFit="1" customWidth="1"/>
    <col min="43" max="43" width="8.1640625" bestFit="1" customWidth="1"/>
    <col min="44" max="44" width="11.5" bestFit="1" customWidth="1"/>
    <col min="45" max="45" width="10.1640625" bestFit="1" customWidth="1"/>
    <col min="46" max="46" width="12" bestFit="1" customWidth="1"/>
    <col min="47" max="47" width="8.83203125" bestFit="1" customWidth="1"/>
    <col min="48" max="48" width="12" bestFit="1" customWidth="1"/>
    <col min="49" max="49" width="8" bestFit="1" customWidth="1"/>
    <col min="50" max="50" width="12" style="3" bestFit="1" customWidth="1"/>
    <col min="51" max="51" width="9.33203125" bestFit="1" customWidth="1"/>
    <col min="52" max="52" width="21.5" bestFit="1" customWidth="1"/>
    <col min="53" max="53" width="8" bestFit="1" customWidth="1"/>
    <col min="54" max="54" width="12" bestFit="1" customWidth="1"/>
    <col min="55" max="55" width="8.1640625" bestFit="1" customWidth="1"/>
    <col min="56" max="56" width="12" bestFit="1" customWidth="1"/>
    <col min="57" max="57" width="10.1640625" bestFit="1" customWidth="1"/>
    <col min="58" max="58" width="12" bestFit="1" customWidth="1"/>
    <col min="59" max="59" width="8.83203125" bestFit="1" customWidth="1"/>
    <col min="60" max="60" width="11.5" bestFit="1" customWidth="1"/>
    <col min="61" max="61" width="8" bestFit="1" customWidth="1"/>
    <col min="62" max="62" width="11.5" style="3" bestFit="1" customWidth="1"/>
  </cols>
  <sheetData>
    <row r="1" spans="1:62" ht="18">
      <c r="A1" s="20"/>
      <c r="B1" s="9"/>
      <c r="C1" s="49" t="s">
        <v>170</v>
      </c>
      <c r="D1" s="6"/>
      <c r="E1" s="6"/>
      <c r="F1" s="6"/>
      <c r="G1" s="6"/>
      <c r="H1" s="6"/>
      <c r="I1" s="6"/>
      <c r="J1" s="6"/>
      <c r="K1" s="6"/>
      <c r="L1" s="6"/>
      <c r="M1" s="6"/>
      <c r="N1" s="9"/>
      <c r="O1" s="49" t="s">
        <v>171</v>
      </c>
      <c r="P1" s="6"/>
      <c r="Q1" s="6"/>
      <c r="R1" s="6"/>
      <c r="S1" s="6"/>
      <c r="T1" s="6"/>
      <c r="U1" s="6"/>
      <c r="V1" s="6"/>
      <c r="W1" s="6"/>
      <c r="X1" s="6"/>
      <c r="Y1" s="6"/>
      <c r="Z1" s="9"/>
      <c r="AA1" s="51" t="s">
        <v>172</v>
      </c>
      <c r="AB1" s="6"/>
      <c r="AC1" s="6"/>
      <c r="AD1" s="6"/>
      <c r="AE1" s="6"/>
      <c r="AF1" s="6"/>
      <c r="AG1" s="6"/>
      <c r="AH1" s="6"/>
      <c r="AI1" s="6"/>
      <c r="AJ1" s="6"/>
      <c r="AK1" s="6"/>
      <c r="AL1" s="9"/>
      <c r="AM1" s="51" t="s">
        <v>177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9"/>
      <c r="AY1" s="51" t="s">
        <v>178</v>
      </c>
      <c r="AZ1" s="6"/>
      <c r="BA1" s="6"/>
      <c r="BB1" s="6"/>
      <c r="BC1" s="6"/>
      <c r="BD1" s="6"/>
      <c r="BE1" s="6"/>
      <c r="BF1" s="6"/>
      <c r="BG1" s="6"/>
      <c r="BH1" s="6"/>
      <c r="BI1" s="6"/>
      <c r="BJ1" s="9"/>
    </row>
    <row r="2" spans="1:62">
      <c r="A2" s="1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56"/>
      <c r="P2" s="4"/>
      <c r="Q2" s="4"/>
      <c r="R2" s="2"/>
      <c r="S2" s="2"/>
      <c r="T2" s="2"/>
      <c r="U2" s="2"/>
      <c r="V2" s="2"/>
      <c r="W2" s="2"/>
      <c r="X2" s="2"/>
      <c r="Y2" s="2"/>
      <c r="AA2" s="50"/>
      <c r="AB2" s="4"/>
      <c r="AC2" s="2"/>
      <c r="AD2" s="2"/>
      <c r="AE2" s="2"/>
      <c r="AF2" s="2"/>
      <c r="AG2" s="2"/>
      <c r="AH2" s="2"/>
      <c r="AI2" s="2"/>
      <c r="AJ2" s="2"/>
      <c r="AK2" s="2"/>
      <c r="AM2" s="50"/>
      <c r="AN2" s="4"/>
      <c r="AO2" s="2"/>
      <c r="AP2" s="2"/>
      <c r="AQ2" s="2"/>
      <c r="AR2" s="2"/>
      <c r="AS2" s="2"/>
      <c r="AT2" s="2"/>
      <c r="AU2" s="2"/>
      <c r="AV2" s="2"/>
      <c r="AW2" s="2"/>
      <c r="AY2" s="50"/>
      <c r="AZ2" s="4"/>
      <c r="BA2" s="2"/>
      <c r="BB2" s="2"/>
      <c r="BC2" s="2"/>
      <c r="BD2" s="2"/>
      <c r="BE2" s="2"/>
      <c r="BF2" s="2"/>
      <c r="BG2" s="2"/>
      <c r="BH2" s="2"/>
      <c r="BI2" s="2"/>
    </row>
    <row r="3" spans="1:62">
      <c r="A3" s="18"/>
      <c r="B3" s="23"/>
      <c r="C3" s="19" t="s">
        <v>96</v>
      </c>
      <c r="D3" s="19" t="s">
        <v>97</v>
      </c>
      <c r="E3" s="19" t="s">
        <v>98</v>
      </c>
      <c r="F3" s="19" t="s">
        <v>99</v>
      </c>
      <c r="G3" s="19" t="s">
        <v>100</v>
      </c>
      <c r="H3" s="19" t="s">
        <v>101</v>
      </c>
      <c r="I3" s="19" t="s">
        <v>102</v>
      </c>
      <c r="J3" s="19" t="s">
        <v>103</v>
      </c>
      <c r="K3" s="19" t="s">
        <v>104</v>
      </c>
      <c r="L3" s="19" t="s">
        <v>105</v>
      </c>
      <c r="M3" s="19" t="s">
        <v>106</v>
      </c>
      <c r="N3" s="23" t="s">
        <v>107</v>
      </c>
      <c r="O3" s="19" t="s">
        <v>96</v>
      </c>
      <c r="P3" s="19" t="s">
        <v>97</v>
      </c>
      <c r="Q3" s="19" t="s">
        <v>98</v>
      </c>
      <c r="R3" s="19" t="s">
        <v>99</v>
      </c>
      <c r="S3" s="19" t="s">
        <v>100</v>
      </c>
      <c r="T3" s="19" t="s">
        <v>101</v>
      </c>
      <c r="U3" s="19" t="s">
        <v>102</v>
      </c>
      <c r="V3" s="19" t="s">
        <v>103</v>
      </c>
      <c r="W3" s="19" t="s">
        <v>104</v>
      </c>
      <c r="X3" s="19" t="s">
        <v>105</v>
      </c>
      <c r="Y3" s="19" t="s">
        <v>106</v>
      </c>
      <c r="Z3" s="23" t="s">
        <v>107</v>
      </c>
      <c r="AA3" s="19" t="s">
        <v>96</v>
      </c>
      <c r="AB3" s="19" t="s">
        <v>97</v>
      </c>
      <c r="AC3" s="19" t="s">
        <v>98</v>
      </c>
      <c r="AD3" s="19" t="s">
        <v>99</v>
      </c>
      <c r="AE3" s="19" t="s">
        <v>100</v>
      </c>
      <c r="AF3" s="19" t="s">
        <v>101</v>
      </c>
      <c r="AG3" s="19" t="s">
        <v>102</v>
      </c>
      <c r="AH3" s="19" t="s">
        <v>103</v>
      </c>
      <c r="AI3" s="19" t="s">
        <v>104</v>
      </c>
      <c r="AJ3" s="19" t="s">
        <v>105</v>
      </c>
      <c r="AK3" s="19" t="s">
        <v>106</v>
      </c>
      <c r="AL3" s="23" t="s">
        <v>107</v>
      </c>
      <c r="AM3" s="19" t="s">
        <v>96</v>
      </c>
      <c r="AN3" s="19" t="s">
        <v>97</v>
      </c>
      <c r="AO3" s="19" t="s">
        <v>98</v>
      </c>
      <c r="AP3" s="19" t="s">
        <v>99</v>
      </c>
      <c r="AQ3" s="19" t="s">
        <v>100</v>
      </c>
      <c r="AR3" s="19" t="s">
        <v>101</v>
      </c>
      <c r="AS3" s="19" t="s">
        <v>102</v>
      </c>
      <c r="AT3" s="19" t="s">
        <v>103</v>
      </c>
      <c r="AU3" s="19" t="s">
        <v>104</v>
      </c>
      <c r="AV3" s="19" t="s">
        <v>105</v>
      </c>
      <c r="AW3" s="19" t="s">
        <v>106</v>
      </c>
      <c r="AX3" s="23" t="s">
        <v>107</v>
      </c>
      <c r="AY3" s="19" t="s">
        <v>96</v>
      </c>
      <c r="AZ3" s="19" t="s">
        <v>97</v>
      </c>
      <c r="BA3" s="19" t="s">
        <v>98</v>
      </c>
      <c r="BB3" s="19" t="s">
        <v>99</v>
      </c>
      <c r="BC3" s="19" t="s">
        <v>100</v>
      </c>
      <c r="BD3" s="19" t="s">
        <v>101</v>
      </c>
      <c r="BE3" s="19" t="s">
        <v>102</v>
      </c>
      <c r="BF3" s="19" t="s">
        <v>103</v>
      </c>
      <c r="BG3" s="19" t="s">
        <v>104</v>
      </c>
      <c r="BH3" s="19" t="s">
        <v>105</v>
      </c>
      <c r="BI3" s="19" t="s">
        <v>106</v>
      </c>
      <c r="BJ3" s="23" t="s">
        <v>107</v>
      </c>
    </row>
    <row r="4" spans="1:62">
      <c r="A4" s="2"/>
      <c r="B4" s="2"/>
      <c r="C4" s="2"/>
      <c r="D4" s="2"/>
      <c r="E4" s="2"/>
      <c r="F4" s="2"/>
      <c r="G4" s="2"/>
      <c r="H4" s="2"/>
      <c r="I4" s="2"/>
      <c r="J4" s="2">
        <v>1</v>
      </c>
      <c r="K4" s="2">
        <v>2</v>
      </c>
      <c r="L4" s="2">
        <v>3</v>
      </c>
      <c r="M4" s="2">
        <v>4</v>
      </c>
      <c r="N4" s="3">
        <v>5</v>
      </c>
      <c r="O4" s="2">
        <v>6</v>
      </c>
      <c r="P4" s="2">
        <v>7</v>
      </c>
      <c r="Q4" s="2">
        <v>8</v>
      </c>
      <c r="R4" s="2">
        <v>9</v>
      </c>
      <c r="S4" s="2">
        <v>10</v>
      </c>
      <c r="T4" s="2">
        <v>11</v>
      </c>
      <c r="U4" s="2">
        <v>12</v>
      </c>
      <c r="V4" s="2">
        <v>13</v>
      </c>
      <c r="W4" s="2">
        <v>14</v>
      </c>
      <c r="X4" s="2">
        <v>15</v>
      </c>
      <c r="Y4" s="2">
        <v>16</v>
      </c>
      <c r="Z4" s="3">
        <v>17</v>
      </c>
      <c r="AA4" s="2">
        <v>18</v>
      </c>
      <c r="AB4" s="2">
        <v>19</v>
      </c>
      <c r="AC4" s="2">
        <v>20</v>
      </c>
      <c r="AD4" s="2">
        <v>21</v>
      </c>
      <c r="AE4" s="2">
        <v>22</v>
      </c>
      <c r="AF4" s="2">
        <v>23</v>
      </c>
      <c r="AG4" s="2">
        <v>24</v>
      </c>
      <c r="AH4" s="2">
        <v>25</v>
      </c>
      <c r="AI4" s="2">
        <v>26</v>
      </c>
      <c r="AJ4" s="2">
        <v>27</v>
      </c>
      <c r="AK4" s="2">
        <v>28</v>
      </c>
      <c r="AL4" s="3">
        <v>29</v>
      </c>
      <c r="AM4" s="2">
        <v>30</v>
      </c>
      <c r="AN4" s="2">
        <v>31</v>
      </c>
      <c r="AO4" s="2">
        <v>32</v>
      </c>
      <c r="AP4" s="2">
        <v>33</v>
      </c>
      <c r="AQ4" s="2">
        <v>34</v>
      </c>
      <c r="AR4" s="2">
        <v>35</v>
      </c>
      <c r="AS4" s="2">
        <v>36</v>
      </c>
      <c r="AT4" s="2">
        <v>37</v>
      </c>
      <c r="AU4" s="2">
        <v>38</v>
      </c>
      <c r="AV4" s="2">
        <v>39</v>
      </c>
      <c r="AW4" s="2">
        <v>40</v>
      </c>
      <c r="AX4" s="3">
        <v>41</v>
      </c>
      <c r="AY4" s="2">
        <v>42</v>
      </c>
      <c r="AZ4" s="2">
        <v>43</v>
      </c>
      <c r="BA4" s="2">
        <v>44</v>
      </c>
      <c r="BB4" s="2">
        <v>45</v>
      </c>
      <c r="BC4" s="2">
        <v>46</v>
      </c>
      <c r="BD4" s="2">
        <v>47</v>
      </c>
      <c r="BE4" s="2">
        <v>48</v>
      </c>
      <c r="BF4" s="2">
        <v>49</v>
      </c>
      <c r="BG4" s="2">
        <v>50</v>
      </c>
      <c r="BH4" s="2">
        <v>51</v>
      </c>
      <c r="BI4" s="2">
        <v>52</v>
      </c>
      <c r="BJ4" s="3">
        <v>53</v>
      </c>
    </row>
    <row r="6" spans="1:62">
      <c r="A6" t="s">
        <v>17</v>
      </c>
      <c r="C6">
        <f>COUNT('Monthly Labor Detail (2)'!C10:C35)</f>
        <v>0</v>
      </c>
      <c r="D6">
        <f>COUNT('Monthly Labor Detail (2)'!D10:D35)</f>
        <v>0</v>
      </c>
      <c r="E6">
        <f>COUNT('Monthly Labor Detail (2)'!E10:E35)</f>
        <v>0</v>
      </c>
      <c r="F6">
        <f>COUNT('Monthly Labor Detail (2)'!F10:F35)</f>
        <v>6</v>
      </c>
      <c r="G6">
        <f>COUNT('Monthly Labor Detail (2)'!G10:G35)</f>
        <v>6</v>
      </c>
      <c r="H6">
        <f>COUNT('Monthly Labor Detail (2)'!H10:H35)</f>
        <v>6</v>
      </c>
      <c r="I6">
        <f>COUNT('Monthly Labor Detail (2)'!I10:I35)</f>
        <v>9</v>
      </c>
      <c r="J6">
        <f>COUNT('Monthly Labor Detail (2)'!J10:J35)</f>
        <v>9</v>
      </c>
      <c r="K6">
        <f>COUNT('Monthly Labor Detail (2)'!K10:K35)</f>
        <v>9</v>
      </c>
      <c r="L6">
        <f>COUNT('Monthly Labor Detail (2)'!L10:L35)</f>
        <v>9</v>
      </c>
      <c r="M6">
        <f>COUNT('Monthly Labor Detail (2)'!M10:M35)</f>
        <v>9</v>
      </c>
      <c r="N6" s="3">
        <f>COUNT('Monthly Labor Detail (2)'!N10:N35)</f>
        <v>9</v>
      </c>
      <c r="O6">
        <f>COUNT('Monthly Labor Detail (2)'!O10:O35)</f>
        <v>13</v>
      </c>
      <c r="P6">
        <f>COUNT('Monthly Labor Detail (2)'!P10:P35)</f>
        <v>13</v>
      </c>
      <c r="Q6">
        <f>COUNT('Monthly Labor Detail (2)'!Q10:Q35)</f>
        <v>13</v>
      </c>
      <c r="R6">
        <f>COUNT('Monthly Labor Detail (2)'!R10:R35)</f>
        <v>13</v>
      </c>
      <c r="S6">
        <f>COUNT('Monthly Labor Detail (2)'!S10:S35)</f>
        <v>13</v>
      </c>
      <c r="T6">
        <f>COUNT('Monthly Labor Detail (2)'!T10:T35)</f>
        <v>13</v>
      </c>
      <c r="U6">
        <f>COUNT('Monthly Labor Detail (2)'!U10:U35)</f>
        <v>17</v>
      </c>
      <c r="V6">
        <f>COUNT('Monthly Labor Detail (2)'!V10:V35)</f>
        <v>17</v>
      </c>
      <c r="W6">
        <f>COUNT('Monthly Labor Detail (2)'!W10:W35)</f>
        <v>17</v>
      </c>
      <c r="X6">
        <f>COUNT('Monthly Labor Detail (2)'!X10:X35)</f>
        <v>17</v>
      </c>
      <c r="Y6">
        <f>COUNT('Monthly Labor Detail (2)'!Y10:Y35)</f>
        <v>17</v>
      </c>
      <c r="Z6" s="3">
        <f>COUNT('Monthly Labor Detail (2)'!Z10:Z35)</f>
        <v>17</v>
      </c>
      <c r="AA6">
        <f>COUNT('Monthly Labor Detail (2)'!AA10:AA35)</f>
        <v>21</v>
      </c>
      <c r="AB6">
        <f>COUNT('Monthly Labor Detail (2)'!AB10:AB35)</f>
        <v>21</v>
      </c>
      <c r="AC6">
        <f>COUNT('Monthly Labor Detail (2)'!AC10:AC35)</f>
        <v>21</v>
      </c>
      <c r="AD6">
        <f>COUNT('Monthly Labor Detail (2)'!AD10:AD35)</f>
        <v>21</v>
      </c>
      <c r="AE6">
        <f>COUNT('Monthly Labor Detail (2)'!AE10:AE35)</f>
        <v>21</v>
      </c>
      <c r="AF6">
        <f>COUNT('Monthly Labor Detail (2)'!AF10:AF35)</f>
        <v>21</v>
      </c>
      <c r="AG6">
        <f>COUNT('Monthly Labor Detail (2)'!AG10:AG35)</f>
        <v>25</v>
      </c>
      <c r="AH6">
        <f>COUNT('Monthly Labor Detail (2)'!AH10:AH35)</f>
        <v>25</v>
      </c>
      <c r="AI6">
        <f>COUNT('Monthly Labor Detail (2)'!AI10:AI35)</f>
        <v>25</v>
      </c>
      <c r="AJ6">
        <f>COUNT('Monthly Labor Detail (2)'!AJ10:AJ35)</f>
        <v>25</v>
      </c>
      <c r="AK6">
        <f>COUNT('Monthly Labor Detail (2)'!AK10:AK35)</f>
        <v>25</v>
      </c>
      <c r="AL6" s="3">
        <f>COUNT('Monthly Labor Detail (2)'!AL10:AL35)</f>
        <v>25</v>
      </c>
      <c r="AM6">
        <f>COUNT('Monthly Labor Detail (2)'!AM10:AM35)</f>
        <v>25</v>
      </c>
      <c r="AN6">
        <f>COUNT('Monthly Labor Detail (2)'!AN10:AN35)</f>
        <v>25</v>
      </c>
      <c r="AO6">
        <f>COUNT('Monthly Labor Detail (2)'!AO10:AO35)</f>
        <v>25</v>
      </c>
      <c r="AP6">
        <f>COUNT('Monthly Labor Detail (2)'!AP10:AP35)</f>
        <v>25</v>
      </c>
      <c r="AQ6">
        <f>COUNT('Monthly Labor Detail (2)'!AQ10:AQ35)</f>
        <v>25</v>
      </c>
      <c r="AR6">
        <f>COUNT('Monthly Labor Detail (2)'!AR10:AR35)</f>
        <v>25</v>
      </c>
      <c r="AS6">
        <f>COUNT('Monthly Labor Detail (2)'!AS10:AS35)</f>
        <v>25</v>
      </c>
      <c r="AT6">
        <f>COUNT('Monthly Labor Detail (2)'!AT10:AT35)</f>
        <v>25</v>
      </c>
      <c r="AU6">
        <f>COUNT('Monthly Labor Detail (2)'!AU10:AU35)</f>
        <v>25</v>
      </c>
      <c r="AV6">
        <f>COUNT('Monthly Labor Detail (2)'!AV10:AV35)</f>
        <v>25</v>
      </c>
      <c r="AW6">
        <f>COUNT('Monthly Labor Detail (2)'!AW10:AW35)</f>
        <v>25</v>
      </c>
      <c r="AX6" s="3">
        <f>COUNT('Monthly Labor Detail (2)'!AX10:AX35)</f>
        <v>25</v>
      </c>
      <c r="AY6">
        <f>COUNT('Monthly Labor Detail (2)'!AY10:AY35)</f>
        <v>25</v>
      </c>
      <c r="AZ6">
        <f>COUNT('Monthly Labor Detail (2)'!AZ10:AZ35)</f>
        <v>25</v>
      </c>
      <c r="BA6">
        <f>COUNT('Monthly Labor Detail (2)'!BA10:BA35)</f>
        <v>25</v>
      </c>
      <c r="BB6">
        <f>COUNT('Monthly Labor Detail (2)'!BB10:BB35)</f>
        <v>25</v>
      </c>
      <c r="BC6">
        <f>COUNT('Monthly Labor Detail (2)'!BC10:BC35)</f>
        <v>25</v>
      </c>
      <c r="BD6">
        <f>COUNT('Monthly Labor Detail (2)'!BD10:BD35)</f>
        <v>25</v>
      </c>
      <c r="BE6">
        <f>COUNT('Monthly Labor Detail (2)'!BE10:BE35)</f>
        <v>25</v>
      </c>
      <c r="BF6">
        <f>COUNT('Monthly Labor Detail (2)'!BF10:BF35)</f>
        <v>25</v>
      </c>
      <c r="BG6">
        <f>COUNT('Monthly Labor Detail (2)'!BG10:BG35)</f>
        <v>25</v>
      </c>
      <c r="BH6">
        <f>COUNT('Monthly Labor Detail (2)'!BH10:BH35)</f>
        <v>25</v>
      </c>
      <c r="BI6">
        <f>COUNT('Monthly Labor Detail (2)'!BI10:BI35)</f>
        <v>25</v>
      </c>
      <c r="BJ6" s="3">
        <f>COUNT('Monthly Labor Detail (2)'!BJ10:BJ35)</f>
        <v>25</v>
      </c>
    </row>
    <row r="8" spans="1:62">
      <c r="A8" t="s">
        <v>18</v>
      </c>
    </row>
    <row r="9" spans="1:62">
      <c r="A9" t="s">
        <v>81</v>
      </c>
      <c r="B9">
        <v>40</v>
      </c>
      <c r="C9" s="10"/>
      <c r="J9">
        <v>9</v>
      </c>
      <c r="L9">
        <v>9</v>
      </c>
      <c r="N9" s="3">
        <v>9</v>
      </c>
      <c r="P9">
        <v>13</v>
      </c>
      <c r="R9">
        <v>13</v>
      </c>
      <c r="T9">
        <v>13</v>
      </c>
      <c r="V9">
        <v>17</v>
      </c>
      <c r="X9">
        <v>17</v>
      </c>
      <c r="Z9" s="3">
        <v>17</v>
      </c>
      <c r="AB9">
        <v>21</v>
      </c>
      <c r="AD9">
        <v>21</v>
      </c>
      <c r="AF9">
        <v>21</v>
      </c>
      <c r="AH9">
        <v>25</v>
      </c>
      <c r="AJ9">
        <v>25</v>
      </c>
      <c r="AL9" s="3">
        <v>25</v>
      </c>
      <c r="AN9">
        <v>25</v>
      </c>
      <c r="AP9">
        <v>25</v>
      </c>
      <c r="AR9">
        <v>25</v>
      </c>
      <c r="AT9">
        <v>25</v>
      </c>
      <c r="AV9">
        <v>25</v>
      </c>
      <c r="AX9" s="3">
        <v>25</v>
      </c>
      <c r="AZ9">
        <v>25</v>
      </c>
      <c r="BB9">
        <v>25</v>
      </c>
      <c r="BD9">
        <v>25</v>
      </c>
      <c r="BF9">
        <v>25</v>
      </c>
      <c r="BH9">
        <v>25</v>
      </c>
      <c r="BJ9" s="3">
        <v>25</v>
      </c>
    </row>
    <row r="10" spans="1:62">
      <c r="A10" t="s">
        <v>82</v>
      </c>
      <c r="J10">
        <v>0</v>
      </c>
      <c r="L10">
        <v>4</v>
      </c>
      <c r="N10" s="3">
        <v>6</v>
      </c>
      <c r="P10">
        <v>10</v>
      </c>
      <c r="R10">
        <v>4</v>
      </c>
      <c r="T10">
        <v>6</v>
      </c>
      <c r="V10">
        <v>10</v>
      </c>
      <c r="X10">
        <v>4</v>
      </c>
      <c r="Z10" s="3">
        <v>6</v>
      </c>
      <c r="AB10">
        <v>10</v>
      </c>
      <c r="AD10">
        <v>4</v>
      </c>
      <c r="AF10">
        <v>6</v>
      </c>
      <c r="AH10">
        <v>10</v>
      </c>
      <c r="AJ10">
        <v>4</v>
      </c>
      <c r="AL10" s="3">
        <v>6</v>
      </c>
      <c r="AN10">
        <v>10</v>
      </c>
      <c r="AP10">
        <v>4</v>
      </c>
      <c r="AR10">
        <v>6</v>
      </c>
      <c r="AT10">
        <v>10</v>
      </c>
      <c r="AV10">
        <v>4</v>
      </c>
      <c r="AX10" s="3">
        <v>6</v>
      </c>
      <c r="AZ10">
        <v>10</v>
      </c>
      <c r="BB10">
        <v>4</v>
      </c>
      <c r="BD10">
        <v>6</v>
      </c>
      <c r="BF10">
        <v>10</v>
      </c>
      <c r="BH10">
        <v>4</v>
      </c>
      <c r="BJ10" s="3">
        <v>6</v>
      </c>
    </row>
    <row r="11" spans="1:62" s="75" customFormat="1">
      <c r="A11" s="75" t="s">
        <v>78</v>
      </c>
      <c r="J11" s="75">
        <f>J9*J10</f>
        <v>0</v>
      </c>
      <c r="L11" s="75">
        <f t="shared" ref="L11:BJ11" si="0">L9*L10</f>
        <v>36</v>
      </c>
      <c r="N11" s="75">
        <f t="shared" si="0"/>
        <v>54</v>
      </c>
      <c r="P11" s="75">
        <f t="shared" si="0"/>
        <v>130</v>
      </c>
      <c r="R11" s="75">
        <f t="shared" si="0"/>
        <v>52</v>
      </c>
      <c r="T11" s="75">
        <f t="shared" si="0"/>
        <v>78</v>
      </c>
      <c r="V11" s="75">
        <f t="shared" si="0"/>
        <v>170</v>
      </c>
      <c r="X11" s="75">
        <f t="shared" si="0"/>
        <v>68</v>
      </c>
      <c r="Z11" s="78">
        <f t="shared" si="0"/>
        <v>102</v>
      </c>
      <c r="AB11" s="75">
        <f t="shared" si="0"/>
        <v>210</v>
      </c>
      <c r="AD11" s="75">
        <f t="shared" si="0"/>
        <v>84</v>
      </c>
      <c r="AF11" s="75">
        <f t="shared" si="0"/>
        <v>126</v>
      </c>
      <c r="AH11" s="75">
        <f t="shared" si="0"/>
        <v>250</v>
      </c>
      <c r="AJ11" s="75">
        <f t="shared" si="0"/>
        <v>100</v>
      </c>
      <c r="AL11" s="75">
        <f t="shared" si="0"/>
        <v>150</v>
      </c>
      <c r="AN11" s="75">
        <f t="shared" si="0"/>
        <v>250</v>
      </c>
      <c r="AP11" s="75">
        <f t="shared" si="0"/>
        <v>100</v>
      </c>
      <c r="AR11" s="75">
        <f t="shared" si="0"/>
        <v>150</v>
      </c>
      <c r="AT11" s="75">
        <f t="shared" si="0"/>
        <v>250</v>
      </c>
      <c r="AV11" s="75">
        <f t="shared" si="0"/>
        <v>100</v>
      </c>
      <c r="AX11" s="75">
        <f t="shared" si="0"/>
        <v>150</v>
      </c>
      <c r="AZ11" s="75">
        <f t="shared" si="0"/>
        <v>250</v>
      </c>
      <c r="BB11" s="75">
        <f t="shared" si="0"/>
        <v>100</v>
      </c>
      <c r="BD11" s="75">
        <f t="shared" si="0"/>
        <v>150</v>
      </c>
      <c r="BF11" s="75">
        <f t="shared" si="0"/>
        <v>250</v>
      </c>
      <c r="BH11" s="75">
        <f t="shared" si="0"/>
        <v>100</v>
      </c>
      <c r="BJ11" s="75">
        <f t="shared" si="0"/>
        <v>150</v>
      </c>
    </row>
    <row r="12" spans="1:62">
      <c r="C12" s="15"/>
    </row>
    <row r="13" spans="1:62" s="75" customFormat="1">
      <c r="A13" s="79" t="s">
        <v>95</v>
      </c>
      <c r="B13" s="79"/>
      <c r="L13" s="75">
        <f>SUM(L11*1)</f>
        <v>36</v>
      </c>
      <c r="N13" s="78">
        <f>SUM(N11*0.65)</f>
        <v>35.1</v>
      </c>
      <c r="P13" s="75">
        <f>SUM(P11*0.3)</f>
        <v>39</v>
      </c>
      <c r="R13" s="75">
        <f>SUM(R11*0.3)</f>
        <v>15.6</v>
      </c>
      <c r="T13" s="75">
        <f>SUM(T11*0.25)</f>
        <v>19.5</v>
      </c>
      <c r="V13" s="75">
        <f>SUM(V11*0.25)</f>
        <v>42.5</v>
      </c>
      <c r="X13" s="75">
        <f>SUM(X11*0.25)</f>
        <v>17</v>
      </c>
      <c r="Z13" s="78">
        <f>SUM(Z11*0.25)</f>
        <v>25.5</v>
      </c>
      <c r="AB13" s="75">
        <f>SUM(AB11*0.3)</f>
        <v>63</v>
      </c>
      <c r="AD13" s="75">
        <f>SUM(AD11*0.3)</f>
        <v>25.2</v>
      </c>
      <c r="AF13" s="75">
        <f>SUM(AF11*0.25)</f>
        <v>31.5</v>
      </c>
      <c r="AH13" s="75">
        <f>SUM(AH11*0.25)</f>
        <v>62.5</v>
      </c>
      <c r="AJ13" s="75">
        <f>SUM(AJ11*0.25)</f>
        <v>25</v>
      </c>
      <c r="AL13" s="78">
        <f>SUM(AL11*0.25)</f>
        <v>37.5</v>
      </c>
      <c r="AN13" s="75">
        <f>SUM(AN11*0.3)</f>
        <v>75</v>
      </c>
      <c r="AP13" s="75">
        <f>SUM(AP11*0.3)</f>
        <v>30</v>
      </c>
      <c r="AR13" s="75">
        <f>SUM(AR11*0.25)</f>
        <v>37.5</v>
      </c>
      <c r="AT13" s="75">
        <f>SUM(AT11*0.25)</f>
        <v>62.5</v>
      </c>
      <c r="AV13" s="75">
        <f>SUM(AV11*0.25)</f>
        <v>25</v>
      </c>
      <c r="AX13" s="78">
        <f>SUM(AX11*0.25)</f>
        <v>37.5</v>
      </c>
      <c r="AZ13" s="75">
        <f>SUM(AZ11*0.3)</f>
        <v>75</v>
      </c>
      <c r="BB13" s="75">
        <f>SUM(BB11*0.3)</f>
        <v>30</v>
      </c>
      <c r="BD13" s="75">
        <f>SUM(BD11*0.25)</f>
        <v>37.5</v>
      </c>
      <c r="BF13" s="75">
        <f>SUM(BF11*0.25)</f>
        <v>62.5</v>
      </c>
      <c r="BH13" s="75">
        <f>SUM(BH11*0.25)</f>
        <v>25</v>
      </c>
      <c r="BJ13" s="78">
        <f>SUM(BJ11*0.25)</f>
        <v>37.5</v>
      </c>
    </row>
    <row r="14" spans="1:62">
      <c r="A14" t="s">
        <v>19</v>
      </c>
      <c r="C14" s="15"/>
    </row>
    <row r="15" spans="1:62">
      <c r="B15">
        <f>12*2.5</f>
        <v>30</v>
      </c>
    </row>
    <row r="17" spans="1:62">
      <c r="A17" t="s">
        <v>108</v>
      </c>
      <c r="J17" s="10">
        <f>'Gross Enrollment Forecast'!J57</f>
        <v>0</v>
      </c>
      <c r="K17" s="10"/>
      <c r="L17" s="10">
        <f>'Gross Enrollment Forecast'!L57</f>
        <v>36</v>
      </c>
      <c r="M17" s="10"/>
      <c r="N17" s="31">
        <f>'Gross Enrollment Forecast'!N57</f>
        <v>70.693156000000002</v>
      </c>
      <c r="O17" s="10"/>
      <c r="P17" s="10">
        <f>'Gross Enrollment Forecast'!P57</f>
        <v>108.89423693445377</v>
      </c>
      <c r="Q17" s="10"/>
      <c r="R17" s="10">
        <f>'Gross Enrollment Forecast'!R57</f>
        <v>123.26359896413818</v>
      </c>
      <c r="S17" s="10"/>
      <c r="T17" s="10">
        <f>'Gross Enrollment Forecast'!T57</f>
        <v>141.3705696403336</v>
      </c>
      <c r="U17" s="10"/>
      <c r="V17" s="10">
        <f>'Gross Enrollment Forecast'!V57</f>
        <v>182.27290941714602</v>
      </c>
      <c r="W17" s="10"/>
      <c r="X17" s="10">
        <f>'Gross Enrollment Forecast'!X57</f>
        <v>197.21300276273186</v>
      </c>
      <c r="Y17" s="10"/>
      <c r="Z17" s="31">
        <f>'Gross Enrollment Forecast'!Z57</f>
        <v>220.48425479339852</v>
      </c>
      <c r="AA17" s="10"/>
      <c r="AB17" s="10">
        <f>'Gross Enrollment Forecast'!AB57</f>
        <v>280.99251323347721</v>
      </c>
      <c r="AC17" s="10"/>
      <c r="AD17" s="10">
        <f>'Gross Enrollment Forecast'!AD57</f>
        <v>303.01695439864494</v>
      </c>
      <c r="AE17" s="10"/>
      <c r="AF17" s="10">
        <f>'Gross Enrollment Forecast'!AF57</f>
        <v>331.09249245988491</v>
      </c>
      <c r="AG17" s="10"/>
      <c r="AH17" s="10">
        <f>'Gross Enrollment Forecast'!AH57</f>
        <v>389.85074262648635</v>
      </c>
      <c r="AI17" s="10"/>
      <c r="AJ17" s="10">
        <f>'Gross Enrollment Forecast'!AJ57</f>
        <v>410.44495275056613</v>
      </c>
      <c r="AK17" s="10"/>
      <c r="AL17" s="31">
        <f>'Gross Enrollment Forecast'!AL57</f>
        <v>443.3064231295424</v>
      </c>
      <c r="AM17" s="10"/>
      <c r="AN17" s="10">
        <f>'Gross Enrollment Forecast'!AN57</f>
        <v>513.29651872921704</v>
      </c>
      <c r="AO17" s="10"/>
      <c r="AP17" s="10">
        <f>'Gross Enrollment Forecast'!AP57</f>
        <v>507.13838840783546</v>
      </c>
      <c r="AQ17" s="10"/>
      <c r="AR17" s="10">
        <f>'Gross Enrollment Forecast'!AR57</f>
        <v>509.30878379312247</v>
      </c>
      <c r="AS17" s="10"/>
      <c r="AT17" s="10">
        <f>'Gross Enrollment Forecast'!AT57</f>
        <v>533.16594872563974</v>
      </c>
      <c r="AU17" s="10"/>
      <c r="AV17" s="10">
        <f>'Gross Enrollment Forecast'!AV57</f>
        <v>538.98571252892657</v>
      </c>
      <c r="AW17" s="10"/>
      <c r="AX17" s="31">
        <f>'Gross Enrollment Forecast'!AX57</f>
        <v>553.95100355598083</v>
      </c>
      <c r="AY17" s="10"/>
      <c r="AZ17" s="10">
        <f>'Gross Enrollment Forecast'!AZ57</f>
        <v>586.85225731355763</v>
      </c>
      <c r="BA17" s="10"/>
      <c r="BB17" s="10">
        <f>'Gross Enrollment Forecast'!BB57</f>
        <v>595.88474040163874</v>
      </c>
      <c r="BC17" s="10"/>
      <c r="BD17" s="10">
        <f>'Gross Enrollment Forecast'!BD57</f>
        <v>605.14746082092017</v>
      </c>
      <c r="BE17" s="10"/>
      <c r="BF17" s="10">
        <f>'Gross Enrollment Forecast'!BF57</f>
        <v>607.68336336864263</v>
      </c>
      <c r="BG17" s="10"/>
      <c r="BH17" s="10">
        <f>'Gross Enrollment Forecast'!BH57</f>
        <v>604.56572203033545</v>
      </c>
      <c r="BI17" s="10"/>
      <c r="BJ17" s="31">
        <f>'Gross Enrollment Forecast'!BJ57</f>
        <v>608.67079469756902</v>
      </c>
    </row>
    <row r="18" spans="1:62">
      <c r="A18" t="s">
        <v>75</v>
      </c>
      <c r="J18" s="10">
        <v>3</v>
      </c>
      <c r="L18" s="15">
        <f>J18</f>
        <v>3</v>
      </c>
      <c r="N18" s="69">
        <f>L18</f>
        <v>3</v>
      </c>
      <c r="P18" s="15">
        <f>N18</f>
        <v>3</v>
      </c>
      <c r="R18" s="15">
        <f>P18</f>
        <v>3</v>
      </c>
      <c r="T18" s="15">
        <f>R18</f>
        <v>3</v>
      </c>
      <c r="V18" s="15">
        <f>T18</f>
        <v>3</v>
      </c>
      <c r="X18" s="15">
        <f>V18</f>
        <v>3</v>
      </c>
      <c r="Z18" s="69">
        <f>X18</f>
        <v>3</v>
      </c>
      <c r="AB18" s="15">
        <f>Z18</f>
        <v>3</v>
      </c>
      <c r="AD18" s="15">
        <f>AB18</f>
        <v>3</v>
      </c>
      <c r="AF18" s="15">
        <f>AD18</f>
        <v>3</v>
      </c>
      <c r="AH18" s="15">
        <f>AF18</f>
        <v>3</v>
      </c>
      <c r="AJ18" s="15">
        <f>AH18</f>
        <v>3</v>
      </c>
      <c r="AL18" s="69">
        <f>AJ18</f>
        <v>3</v>
      </c>
      <c r="AN18" s="15">
        <f>AL18</f>
        <v>3</v>
      </c>
      <c r="AP18" s="15">
        <f>AN18</f>
        <v>3</v>
      </c>
      <c r="AR18" s="15">
        <f>AP18</f>
        <v>3</v>
      </c>
      <c r="AT18" s="15">
        <f>AR18</f>
        <v>3</v>
      </c>
      <c r="AV18" s="15">
        <f>AT18</f>
        <v>3</v>
      </c>
      <c r="AX18" s="69">
        <f>AV18</f>
        <v>3</v>
      </c>
      <c r="AZ18" s="15">
        <f>AX18</f>
        <v>3</v>
      </c>
      <c r="BB18" s="15">
        <f>AZ18</f>
        <v>3</v>
      </c>
      <c r="BD18" s="15">
        <f>BB18</f>
        <v>3</v>
      </c>
      <c r="BF18" s="15">
        <f>BD18</f>
        <v>3</v>
      </c>
      <c r="BH18" s="15">
        <f>BF18</f>
        <v>3</v>
      </c>
      <c r="BJ18" s="69">
        <f>BH18</f>
        <v>3</v>
      </c>
    </row>
    <row r="19" spans="1:62">
      <c r="A19" s="6" t="s">
        <v>74</v>
      </c>
      <c r="B19" s="6"/>
      <c r="C19" s="6"/>
      <c r="D19" s="6"/>
      <c r="E19" s="6"/>
      <c r="F19" s="6"/>
      <c r="G19" s="6"/>
      <c r="H19" s="6"/>
      <c r="I19" s="6"/>
      <c r="J19" s="7">
        <f>J17*J18</f>
        <v>0</v>
      </c>
      <c r="K19" s="7">
        <f t="shared" ref="K19:BJ19" si="1">K17*K18</f>
        <v>0</v>
      </c>
      <c r="L19" s="7">
        <f t="shared" si="1"/>
        <v>108</v>
      </c>
      <c r="M19" s="7">
        <f t="shared" si="1"/>
        <v>0</v>
      </c>
      <c r="N19" s="8">
        <f t="shared" si="1"/>
        <v>212.07946800000002</v>
      </c>
      <c r="O19" s="7">
        <f t="shared" si="1"/>
        <v>0</v>
      </c>
      <c r="P19" s="7">
        <f t="shared" si="1"/>
        <v>326.68271080336132</v>
      </c>
      <c r="Q19" s="7">
        <f t="shared" si="1"/>
        <v>0</v>
      </c>
      <c r="R19" s="7">
        <f t="shared" si="1"/>
        <v>369.79079689241456</v>
      </c>
      <c r="S19" s="7">
        <f t="shared" si="1"/>
        <v>0</v>
      </c>
      <c r="T19" s="7">
        <f t="shared" si="1"/>
        <v>424.1117089210008</v>
      </c>
      <c r="U19" s="7">
        <f t="shared" si="1"/>
        <v>0</v>
      </c>
      <c r="V19" s="7">
        <f t="shared" si="1"/>
        <v>546.81872825143807</v>
      </c>
      <c r="W19" s="7">
        <f t="shared" si="1"/>
        <v>0</v>
      </c>
      <c r="X19" s="7">
        <f t="shared" si="1"/>
        <v>591.63900828819555</v>
      </c>
      <c r="Y19" s="7">
        <f t="shared" si="1"/>
        <v>0</v>
      </c>
      <c r="Z19" s="8">
        <f t="shared" si="1"/>
        <v>661.4527643801955</v>
      </c>
      <c r="AA19" s="7">
        <f t="shared" si="1"/>
        <v>0</v>
      </c>
      <c r="AB19" s="7">
        <f t="shared" si="1"/>
        <v>842.97753970043163</v>
      </c>
      <c r="AC19" s="7">
        <f t="shared" si="1"/>
        <v>0</v>
      </c>
      <c r="AD19" s="7">
        <f t="shared" si="1"/>
        <v>909.05086319593488</v>
      </c>
      <c r="AE19" s="7">
        <f t="shared" si="1"/>
        <v>0</v>
      </c>
      <c r="AF19" s="7">
        <f t="shared" si="1"/>
        <v>993.27747737965478</v>
      </c>
      <c r="AG19" s="7">
        <f t="shared" si="1"/>
        <v>0</v>
      </c>
      <c r="AH19" s="7">
        <f t="shared" si="1"/>
        <v>1169.552227879459</v>
      </c>
      <c r="AI19" s="7">
        <f t="shared" si="1"/>
        <v>0</v>
      </c>
      <c r="AJ19" s="7">
        <f t="shared" si="1"/>
        <v>1231.3348582516983</v>
      </c>
      <c r="AK19" s="7">
        <f t="shared" si="1"/>
        <v>0</v>
      </c>
      <c r="AL19" s="8">
        <f t="shared" si="1"/>
        <v>1329.9192693886271</v>
      </c>
      <c r="AM19" s="7">
        <f t="shared" si="1"/>
        <v>0</v>
      </c>
      <c r="AN19" s="7">
        <f>AN17*AN18</f>
        <v>1539.8895561876511</v>
      </c>
      <c r="AO19" s="7">
        <f t="shared" si="1"/>
        <v>0</v>
      </c>
      <c r="AP19" s="7">
        <f t="shared" si="1"/>
        <v>1521.4151652235064</v>
      </c>
      <c r="AQ19" s="7">
        <f t="shared" si="1"/>
        <v>0</v>
      </c>
      <c r="AR19" s="7">
        <f t="shared" si="1"/>
        <v>1527.9263513793674</v>
      </c>
      <c r="AS19" s="7">
        <f t="shared" si="1"/>
        <v>0</v>
      </c>
      <c r="AT19" s="7">
        <f t="shared" si="1"/>
        <v>1599.4978461769192</v>
      </c>
      <c r="AU19" s="7">
        <f t="shared" si="1"/>
        <v>0</v>
      </c>
      <c r="AV19" s="7">
        <f t="shared" si="1"/>
        <v>1616.9571375867797</v>
      </c>
      <c r="AW19" s="7">
        <f t="shared" si="1"/>
        <v>0</v>
      </c>
      <c r="AX19" s="8">
        <f t="shared" si="1"/>
        <v>1661.8530106679425</v>
      </c>
      <c r="AY19" s="7">
        <f t="shared" si="1"/>
        <v>0</v>
      </c>
      <c r="AZ19" s="7">
        <f t="shared" si="1"/>
        <v>1760.5567719406729</v>
      </c>
      <c r="BA19" s="7">
        <f t="shared" si="1"/>
        <v>0</v>
      </c>
      <c r="BB19" s="7">
        <f t="shared" si="1"/>
        <v>1787.6542212049162</v>
      </c>
      <c r="BC19" s="7">
        <f t="shared" si="1"/>
        <v>0</v>
      </c>
      <c r="BD19" s="7">
        <f t="shared" si="1"/>
        <v>1815.4423824627606</v>
      </c>
      <c r="BE19" s="7">
        <f t="shared" si="1"/>
        <v>0</v>
      </c>
      <c r="BF19" s="7">
        <f t="shared" si="1"/>
        <v>1823.0500901059279</v>
      </c>
      <c r="BG19" s="7">
        <f t="shared" si="1"/>
        <v>0</v>
      </c>
      <c r="BH19" s="7">
        <f t="shared" si="1"/>
        <v>1813.6971660910062</v>
      </c>
      <c r="BI19" s="7">
        <f t="shared" si="1"/>
        <v>0</v>
      </c>
      <c r="BJ19" s="8">
        <f t="shared" si="1"/>
        <v>1826.0123840927072</v>
      </c>
    </row>
    <row r="21" spans="1:62">
      <c r="A21" t="s">
        <v>76</v>
      </c>
      <c r="J21" s="27">
        <v>700</v>
      </c>
      <c r="K21" s="27">
        <v>700</v>
      </c>
      <c r="L21" s="27">
        <v>700</v>
      </c>
      <c r="M21" s="27">
        <v>700</v>
      </c>
      <c r="N21" s="27">
        <v>700</v>
      </c>
      <c r="O21" s="27">
        <v>700</v>
      </c>
      <c r="P21" s="27">
        <v>700</v>
      </c>
      <c r="Q21" s="27">
        <v>700</v>
      </c>
      <c r="R21" s="27">
        <v>700</v>
      </c>
      <c r="S21" s="27">
        <v>700</v>
      </c>
      <c r="T21" s="27">
        <v>700</v>
      </c>
      <c r="U21" s="27">
        <v>700</v>
      </c>
      <c r="V21" s="27">
        <v>700</v>
      </c>
      <c r="W21" s="27">
        <v>700</v>
      </c>
      <c r="X21" s="27">
        <v>700</v>
      </c>
      <c r="Y21" s="27">
        <v>700</v>
      </c>
      <c r="Z21" s="27">
        <v>700</v>
      </c>
      <c r="AA21" s="27">
        <v>700</v>
      </c>
      <c r="AB21" s="27">
        <v>700</v>
      </c>
      <c r="AC21" s="27">
        <v>700</v>
      </c>
      <c r="AD21" s="27">
        <v>700</v>
      </c>
      <c r="AE21" s="27">
        <v>700</v>
      </c>
      <c r="AF21" s="27">
        <v>700</v>
      </c>
      <c r="AG21" s="27">
        <v>700</v>
      </c>
      <c r="AH21" s="27">
        <v>700</v>
      </c>
      <c r="AI21" s="27">
        <v>700</v>
      </c>
      <c r="AJ21" s="27">
        <v>700</v>
      </c>
      <c r="AK21" s="27">
        <v>700</v>
      </c>
      <c r="AL21" s="27">
        <v>700</v>
      </c>
      <c r="AM21" s="27">
        <v>700</v>
      </c>
      <c r="AN21" s="27">
        <v>700</v>
      </c>
      <c r="AO21" s="27">
        <v>700</v>
      </c>
      <c r="AP21" s="27">
        <v>700</v>
      </c>
      <c r="AQ21" s="27">
        <v>700</v>
      </c>
      <c r="AR21" s="27">
        <v>700</v>
      </c>
      <c r="AS21" s="27">
        <v>700</v>
      </c>
      <c r="AT21" s="27">
        <v>700</v>
      </c>
      <c r="AU21" s="27">
        <v>700</v>
      </c>
      <c r="AV21" s="27">
        <v>700</v>
      </c>
      <c r="AW21" s="27">
        <v>700</v>
      </c>
      <c r="AX21" s="27">
        <v>700</v>
      </c>
      <c r="AY21" s="27">
        <v>700</v>
      </c>
      <c r="AZ21" s="27">
        <v>700</v>
      </c>
      <c r="BA21" s="27">
        <v>700</v>
      </c>
      <c r="BB21" s="27">
        <v>700</v>
      </c>
      <c r="BC21" s="27">
        <v>700</v>
      </c>
      <c r="BD21" s="27">
        <v>700</v>
      </c>
      <c r="BE21" s="27">
        <v>700</v>
      </c>
      <c r="BF21" s="27">
        <v>700</v>
      </c>
      <c r="BG21" s="27">
        <v>700</v>
      </c>
      <c r="BH21" s="27">
        <v>700</v>
      </c>
      <c r="BI21" s="27">
        <v>700</v>
      </c>
      <c r="BJ21" s="27">
        <v>700</v>
      </c>
    </row>
    <row r="23" spans="1:62">
      <c r="A23" s="45" t="s">
        <v>153</v>
      </c>
      <c r="B23" s="45"/>
      <c r="C23" s="45"/>
      <c r="D23" s="45"/>
      <c r="E23" s="45"/>
      <c r="F23" s="45"/>
      <c r="G23" s="45"/>
      <c r="H23" s="45"/>
      <c r="I23" s="45"/>
      <c r="J23" s="66">
        <f>J19*J21</f>
        <v>0</v>
      </c>
      <c r="K23" s="66">
        <f t="shared" ref="K23:BJ23" si="2">K19*K21</f>
        <v>0</v>
      </c>
      <c r="L23" s="66">
        <f>L19*L21</f>
        <v>75600</v>
      </c>
      <c r="M23" s="66">
        <f t="shared" si="2"/>
        <v>0</v>
      </c>
      <c r="N23" s="70">
        <f t="shared" si="2"/>
        <v>148455.62760000001</v>
      </c>
      <c r="O23" s="66">
        <f t="shared" si="2"/>
        <v>0</v>
      </c>
      <c r="P23" s="66">
        <f>P19*P21</f>
        <v>228677.89756235291</v>
      </c>
      <c r="Q23" s="66">
        <f t="shared" si="2"/>
        <v>0</v>
      </c>
      <c r="R23" s="66">
        <f t="shared" si="2"/>
        <v>258853.55782469019</v>
      </c>
      <c r="S23" s="66">
        <f t="shared" si="2"/>
        <v>0</v>
      </c>
      <c r="T23" s="66">
        <f t="shared" si="2"/>
        <v>296878.19624470058</v>
      </c>
      <c r="U23" s="66">
        <f t="shared" si="2"/>
        <v>0</v>
      </c>
      <c r="V23" s="66">
        <f t="shared" si="2"/>
        <v>382773.10977600666</v>
      </c>
      <c r="W23" s="66">
        <f t="shared" si="2"/>
        <v>0</v>
      </c>
      <c r="X23" s="66">
        <f t="shared" si="2"/>
        <v>414147.30580173689</v>
      </c>
      <c r="Y23" s="66">
        <f t="shared" si="2"/>
        <v>0</v>
      </c>
      <c r="Z23" s="70">
        <f t="shared" si="2"/>
        <v>463016.93506613688</v>
      </c>
      <c r="AA23" s="66">
        <f t="shared" si="2"/>
        <v>0</v>
      </c>
      <c r="AB23" s="66">
        <f t="shared" si="2"/>
        <v>590084.27779030218</v>
      </c>
      <c r="AC23" s="66">
        <f t="shared" si="2"/>
        <v>0</v>
      </c>
      <c r="AD23" s="66">
        <f t="shared" si="2"/>
        <v>636335.60423715436</v>
      </c>
      <c r="AE23" s="66">
        <f t="shared" si="2"/>
        <v>0</v>
      </c>
      <c r="AF23" s="66">
        <f t="shared" si="2"/>
        <v>695294.23416575836</v>
      </c>
      <c r="AG23" s="66">
        <f t="shared" si="2"/>
        <v>0</v>
      </c>
      <c r="AH23" s="66">
        <f t="shared" si="2"/>
        <v>818686.55951562128</v>
      </c>
      <c r="AI23" s="66">
        <f t="shared" si="2"/>
        <v>0</v>
      </c>
      <c r="AJ23" s="66">
        <f t="shared" si="2"/>
        <v>861934.40077618882</v>
      </c>
      <c r="AK23" s="66">
        <f t="shared" si="2"/>
        <v>0</v>
      </c>
      <c r="AL23" s="70">
        <f t="shared" si="2"/>
        <v>930943.48857203894</v>
      </c>
      <c r="AM23" s="66">
        <f t="shared" si="2"/>
        <v>0</v>
      </c>
      <c r="AN23" s="66">
        <f>AN19*AN21</f>
        <v>1077922.6893313557</v>
      </c>
      <c r="AO23" s="66">
        <f t="shared" si="2"/>
        <v>0</v>
      </c>
      <c r="AP23" s="66">
        <f t="shared" si="2"/>
        <v>1064990.6156564546</v>
      </c>
      <c r="AQ23" s="66">
        <f t="shared" si="2"/>
        <v>0</v>
      </c>
      <c r="AR23" s="66">
        <f t="shared" si="2"/>
        <v>1069548.4459655571</v>
      </c>
      <c r="AS23" s="66">
        <f t="shared" si="2"/>
        <v>0</v>
      </c>
      <c r="AT23" s="66">
        <f t="shared" si="2"/>
        <v>1119648.4923238435</v>
      </c>
      <c r="AU23" s="66">
        <f t="shared" si="2"/>
        <v>0</v>
      </c>
      <c r="AV23" s="66">
        <f t="shared" si="2"/>
        <v>1131869.9963107458</v>
      </c>
      <c r="AW23" s="66">
        <f t="shared" si="2"/>
        <v>0</v>
      </c>
      <c r="AX23" s="70">
        <f t="shared" si="2"/>
        <v>1163297.1074675599</v>
      </c>
      <c r="AY23" s="66">
        <f t="shared" si="2"/>
        <v>0</v>
      </c>
      <c r="AZ23" s="66">
        <f t="shared" si="2"/>
        <v>1232389.7403584709</v>
      </c>
      <c r="BA23" s="66">
        <f t="shared" si="2"/>
        <v>0</v>
      </c>
      <c r="BB23" s="66">
        <f t="shared" si="2"/>
        <v>1251357.9548434413</v>
      </c>
      <c r="BC23" s="66">
        <f t="shared" si="2"/>
        <v>0</v>
      </c>
      <c r="BD23" s="66">
        <f t="shared" si="2"/>
        <v>1270809.6677239325</v>
      </c>
      <c r="BE23" s="66">
        <f t="shared" si="2"/>
        <v>0</v>
      </c>
      <c r="BF23" s="66">
        <f t="shared" si="2"/>
        <v>1276135.0630741494</v>
      </c>
      <c r="BG23" s="66">
        <f t="shared" si="2"/>
        <v>0</v>
      </c>
      <c r="BH23" s="66">
        <f t="shared" si="2"/>
        <v>1269588.0162637043</v>
      </c>
      <c r="BI23" s="66">
        <f t="shared" si="2"/>
        <v>0</v>
      </c>
      <c r="BJ23" s="70">
        <f t="shared" si="2"/>
        <v>1278208.6688648951</v>
      </c>
    </row>
  </sheetData>
  <mergeCells count="1">
    <mergeCell ref="A13:B13"/>
  </mergeCells>
  <pageMargins left="0.7" right="0.7" top="0.75" bottom="0.75" header="0.3" footer="0.3"/>
  <headerFooter>
    <oddHeader>&amp;C&amp;F
&amp;A</oddHeader>
    <oddFooter>&amp;L&amp;6&amp;Z
&amp;F&amp;C&amp;8&amp;P of &amp;N&amp;R&amp;8&amp;T
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/>
  </sheetPr>
  <dimension ref="A1:BJ122"/>
  <sheetViews>
    <sheetView workbookViewId="0">
      <pane xSplit="2" ySplit="3" topLeftCell="AR68" activePane="bottomRight" state="frozen"/>
      <selection pane="topRight" activeCell="C1" sqref="C1"/>
      <selection pane="bottomLeft" activeCell="A4" sqref="A4"/>
      <selection pane="bottomRight" activeCell="BB94" sqref="BB94"/>
    </sheetView>
  </sheetViews>
  <sheetFormatPr baseColWidth="10" defaultColWidth="8.83203125" defaultRowHeight="14" x14ac:dyDescent="0"/>
  <cols>
    <col min="1" max="1" width="1.6640625" customWidth="1"/>
    <col min="2" max="2" width="31.33203125" bestFit="1" customWidth="1"/>
    <col min="3" max="3" width="10.5" bestFit="1" customWidth="1"/>
    <col min="6" max="6" width="10.83203125" bestFit="1" customWidth="1"/>
    <col min="9" max="9" width="9.83203125" customWidth="1"/>
    <col min="14" max="14" width="8.83203125" style="3"/>
    <col min="26" max="26" width="8.83203125" style="3"/>
    <col min="30" max="30" width="10.83203125" bestFit="1" customWidth="1"/>
    <col min="38" max="38" width="8.83203125" style="3"/>
  </cols>
  <sheetData>
    <row r="1" spans="1:62" ht="18">
      <c r="A1" s="20"/>
      <c r="B1" s="9"/>
      <c r="C1" s="49" t="s">
        <v>170</v>
      </c>
      <c r="D1" s="6"/>
      <c r="E1" s="6"/>
      <c r="F1" s="6"/>
      <c r="G1" s="6"/>
      <c r="H1" s="6"/>
      <c r="I1" s="6"/>
      <c r="J1" s="6"/>
      <c r="K1" s="6"/>
      <c r="L1" s="6"/>
      <c r="M1" s="6"/>
      <c r="N1" s="9"/>
      <c r="O1" s="49" t="s">
        <v>171</v>
      </c>
      <c r="P1" s="6"/>
      <c r="Q1" s="6"/>
      <c r="R1" s="6"/>
      <c r="S1" s="6"/>
      <c r="T1" s="6"/>
      <c r="U1" s="6"/>
      <c r="V1" s="6"/>
      <c r="W1" s="6"/>
      <c r="X1" s="6"/>
      <c r="Y1" s="6"/>
      <c r="Z1" s="9"/>
      <c r="AA1" s="51" t="s">
        <v>172</v>
      </c>
      <c r="AB1" s="6"/>
      <c r="AC1" s="6"/>
      <c r="AD1" s="6"/>
      <c r="AE1" s="6"/>
      <c r="AF1" s="6"/>
      <c r="AG1" s="6"/>
      <c r="AH1" s="6"/>
      <c r="AI1" s="6"/>
      <c r="AJ1" s="6"/>
      <c r="AK1" s="6"/>
      <c r="AL1" s="9"/>
      <c r="AM1" s="51" t="s">
        <v>177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9"/>
      <c r="AY1" s="51" t="s">
        <v>178</v>
      </c>
      <c r="AZ1" s="6"/>
      <c r="BA1" s="6"/>
      <c r="BB1" s="6"/>
      <c r="BC1" s="6"/>
      <c r="BD1" s="6"/>
      <c r="BE1" s="6"/>
      <c r="BF1" s="6"/>
      <c r="BG1" s="6"/>
      <c r="BH1" s="6"/>
      <c r="BI1" s="6"/>
      <c r="BJ1" s="9"/>
    </row>
    <row r="2" spans="1:62">
      <c r="A2" s="1"/>
      <c r="B2" s="3"/>
      <c r="C2" s="2" t="s">
        <v>133</v>
      </c>
      <c r="D2" s="2"/>
      <c r="E2" s="2"/>
      <c r="F2" s="2"/>
      <c r="G2" s="2"/>
      <c r="H2" s="2"/>
      <c r="I2" s="2" t="s">
        <v>134</v>
      </c>
      <c r="J2" s="2"/>
      <c r="K2" s="2"/>
      <c r="L2" s="2"/>
      <c r="M2" s="2"/>
      <c r="O2" s="56">
        <v>0.03</v>
      </c>
      <c r="P2" s="4" t="s">
        <v>165</v>
      </c>
      <c r="Q2" s="4"/>
      <c r="R2" s="2"/>
      <c r="S2" s="2"/>
      <c r="T2" s="2"/>
      <c r="U2" s="2"/>
      <c r="V2" s="2"/>
      <c r="W2" s="2"/>
      <c r="X2" s="2"/>
      <c r="Y2" s="2"/>
      <c r="AA2" s="50">
        <v>0.03</v>
      </c>
      <c r="AB2" s="4" t="s">
        <v>165</v>
      </c>
      <c r="AC2" s="2"/>
      <c r="AD2" s="2"/>
      <c r="AE2" s="2"/>
      <c r="AF2" s="2"/>
      <c r="AG2" s="2"/>
      <c r="AH2" s="2"/>
      <c r="AI2" s="2"/>
      <c r="AJ2" s="2"/>
      <c r="AK2" s="2"/>
      <c r="AM2" s="50">
        <v>0.03</v>
      </c>
      <c r="AN2" s="4" t="s">
        <v>165</v>
      </c>
      <c r="AO2" s="2"/>
      <c r="AP2" s="2"/>
      <c r="AQ2" s="2"/>
      <c r="AR2" s="2"/>
      <c r="AS2" s="2"/>
      <c r="AT2" s="2"/>
      <c r="AU2" s="2"/>
      <c r="AV2" s="2"/>
      <c r="AW2" s="2"/>
      <c r="AX2" s="3"/>
      <c r="AY2" s="50">
        <v>0.03</v>
      </c>
      <c r="AZ2" s="4" t="s">
        <v>165</v>
      </c>
      <c r="BA2" s="2"/>
      <c r="BB2" s="2"/>
      <c r="BC2" s="2"/>
      <c r="BD2" s="2"/>
      <c r="BE2" s="2"/>
      <c r="BF2" s="2"/>
      <c r="BG2" s="2"/>
      <c r="BH2" s="2"/>
      <c r="BI2" s="2"/>
      <c r="BJ2" s="3"/>
    </row>
    <row r="3" spans="1:62">
      <c r="A3" s="18"/>
      <c r="B3" s="23"/>
      <c r="C3" s="19" t="s">
        <v>96</v>
      </c>
      <c r="D3" s="19" t="s">
        <v>97</v>
      </c>
      <c r="E3" s="19" t="s">
        <v>98</v>
      </c>
      <c r="F3" s="19" t="s">
        <v>99</v>
      </c>
      <c r="G3" s="19" t="s">
        <v>100</v>
      </c>
      <c r="H3" s="19" t="s">
        <v>101</v>
      </c>
      <c r="I3" s="19" t="s">
        <v>102</v>
      </c>
      <c r="J3" s="19" t="s">
        <v>103</v>
      </c>
      <c r="K3" s="19" t="s">
        <v>104</v>
      </c>
      <c r="L3" s="19" t="s">
        <v>105</v>
      </c>
      <c r="M3" s="19" t="s">
        <v>106</v>
      </c>
      <c r="N3" s="23" t="s">
        <v>107</v>
      </c>
      <c r="O3" s="19" t="s">
        <v>96</v>
      </c>
      <c r="P3" s="19" t="s">
        <v>97</v>
      </c>
      <c r="Q3" s="19" t="s">
        <v>98</v>
      </c>
      <c r="R3" s="19" t="s">
        <v>99</v>
      </c>
      <c r="S3" s="19" t="s">
        <v>100</v>
      </c>
      <c r="T3" s="19" t="s">
        <v>101</v>
      </c>
      <c r="U3" s="19" t="s">
        <v>102</v>
      </c>
      <c r="V3" s="19" t="s">
        <v>103</v>
      </c>
      <c r="W3" s="19" t="s">
        <v>104</v>
      </c>
      <c r="X3" s="19" t="s">
        <v>105</v>
      </c>
      <c r="Y3" s="19" t="s">
        <v>106</v>
      </c>
      <c r="Z3" s="23" t="s">
        <v>107</v>
      </c>
      <c r="AA3" s="19" t="s">
        <v>96</v>
      </c>
      <c r="AB3" s="19" t="s">
        <v>97</v>
      </c>
      <c r="AC3" s="19" t="s">
        <v>98</v>
      </c>
      <c r="AD3" s="19" t="s">
        <v>99</v>
      </c>
      <c r="AE3" s="19" t="s">
        <v>100</v>
      </c>
      <c r="AF3" s="19" t="s">
        <v>101</v>
      </c>
      <c r="AG3" s="19" t="s">
        <v>102</v>
      </c>
      <c r="AH3" s="19" t="s">
        <v>103</v>
      </c>
      <c r="AI3" s="19" t="s">
        <v>104</v>
      </c>
      <c r="AJ3" s="19" t="s">
        <v>105</v>
      </c>
      <c r="AK3" s="19" t="s">
        <v>106</v>
      </c>
      <c r="AL3" s="23" t="s">
        <v>107</v>
      </c>
      <c r="AM3" s="19" t="s">
        <v>96</v>
      </c>
      <c r="AN3" s="19" t="s">
        <v>97</v>
      </c>
      <c r="AO3" s="19" t="s">
        <v>98</v>
      </c>
      <c r="AP3" s="19" t="s">
        <v>99</v>
      </c>
      <c r="AQ3" s="19" t="s">
        <v>100</v>
      </c>
      <c r="AR3" s="19" t="s">
        <v>101</v>
      </c>
      <c r="AS3" s="19" t="s">
        <v>102</v>
      </c>
      <c r="AT3" s="19" t="s">
        <v>103</v>
      </c>
      <c r="AU3" s="19" t="s">
        <v>104</v>
      </c>
      <c r="AV3" s="19" t="s">
        <v>105</v>
      </c>
      <c r="AW3" s="19" t="s">
        <v>106</v>
      </c>
      <c r="AX3" s="23" t="s">
        <v>107</v>
      </c>
      <c r="AY3" s="19" t="s">
        <v>96</v>
      </c>
      <c r="AZ3" s="19" t="s">
        <v>97</v>
      </c>
      <c r="BA3" s="19" t="s">
        <v>98</v>
      </c>
      <c r="BB3" s="19" t="s">
        <v>99</v>
      </c>
      <c r="BC3" s="19" t="s">
        <v>100</v>
      </c>
      <c r="BD3" s="19" t="s">
        <v>101</v>
      </c>
      <c r="BE3" s="19" t="s">
        <v>102</v>
      </c>
      <c r="BF3" s="19" t="s">
        <v>103</v>
      </c>
      <c r="BG3" s="19" t="s">
        <v>104</v>
      </c>
      <c r="BH3" s="19" t="s">
        <v>105</v>
      </c>
      <c r="BI3" s="19" t="s">
        <v>106</v>
      </c>
      <c r="BJ3" s="23" t="s">
        <v>107</v>
      </c>
    </row>
    <row r="4" spans="1:62">
      <c r="A4" s="58" t="s">
        <v>108</v>
      </c>
      <c r="B4" s="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31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31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31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31"/>
    </row>
    <row r="5" spans="1:62">
      <c r="A5" s="1"/>
      <c r="B5" s="3" t="s">
        <v>109</v>
      </c>
      <c r="C5" s="14"/>
      <c r="D5" s="14"/>
      <c r="E5" s="14"/>
      <c r="F5" s="14">
        <f t="shared" ref="F5:N5" si="0">70000/12</f>
        <v>5833.333333333333</v>
      </c>
      <c r="G5" s="14">
        <f t="shared" si="0"/>
        <v>5833.333333333333</v>
      </c>
      <c r="H5" s="14">
        <f t="shared" si="0"/>
        <v>5833.333333333333</v>
      </c>
      <c r="I5" s="14">
        <f t="shared" si="0"/>
        <v>5833.333333333333</v>
      </c>
      <c r="J5" s="14">
        <f t="shared" si="0"/>
        <v>5833.333333333333</v>
      </c>
      <c r="K5" s="14">
        <f t="shared" si="0"/>
        <v>5833.333333333333</v>
      </c>
      <c r="L5" s="14">
        <f t="shared" si="0"/>
        <v>5833.333333333333</v>
      </c>
      <c r="M5" s="14">
        <f t="shared" si="0"/>
        <v>5833.333333333333</v>
      </c>
      <c r="N5" s="31">
        <f t="shared" si="0"/>
        <v>5833.333333333333</v>
      </c>
      <c r="O5" s="10">
        <f>N5*(1+O$2)</f>
        <v>6008.333333333333</v>
      </c>
      <c r="P5" s="10">
        <f>O5</f>
        <v>6008.333333333333</v>
      </c>
      <c r="Q5" s="10">
        <f t="shared" ref="Q5:Z10" si="1">P5</f>
        <v>6008.333333333333</v>
      </c>
      <c r="R5" s="10">
        <f t="shared" si="1"/>
        <v>6008.333333333333</v>
      </c>
      <c r="S5" s="10">
        <f t="shared" si="1"/>
        <v>6008.333333333333</v>
      </c>
      <c r="T5" s="10">
        <f t="shared" si="1"/>
        <v>6008.333333333333</v>
      </c>
      <c r="U5" s="10">
        <f t="shared" si="1"/>
        <v>6008.333333333333</v>
      </c>
      <c r="V5" s="10">
        <f t="shared" si="1"/>
        <v>6008.333333333333</v>
      </c>
      <c r="W5" s="10">
        <f t="shared" si="1"/>
        <v>6008.333333333333</v>
      </c>
      <c r="X5" s="10">
        <f t="shared" si="1"/>
        <v>6008.333333333333</v>
      </c>
      <c r="Y5" s="10">
        <f t="shared" si="1"/>
        <v>6008.333333333333</v>
      </c>
      <c r="Z5" s="31">
        <f t="shared" si="1"/>
        <v>6008.333333333333</v>
      </c>
      <c r="AA5" s="10">
        <f>Z5*(1+$AA$2)</f>
        <v>6188.583333333333</v>
      </c>
      <c r="AB5" s="10">
        <f>AA5</f>
        <v>6188.583333333333</v>
      </c>
      <c r="AC5" s="10">
        <f t="shared" ref="AC5:AL10" si="2">AB5</f>
        <v>6188.583333333333</v>
      </c>
      <c r="AD5" s="10">
        <f t="shared" si="2"/>
        <v>6188.583333333333</v>
      </c>
      <c r="AE5" s="10">
        <f t="shared" si="2"/>
        <v>6188.583333333333</v>
      </c>
      <c r="AF5" s="10">
        <f t="shared" si="2"/>
        <v>6188.583333333333</v>
      </c>
      <c r="AG5" s="10">
        <f t="shared" si="2"/>
        <v>6188.583333333333</v>
      </c>
      <c r="AH5" s="10">
        <f t="shared" si="2"/>
        <v>6188.583333333333</v>
      </c>
      <c r="AI5" s="10">
        <f t="shared" si="2"/>
        <v>6188.583333333333</v>
      </c>
      <c r="AJ5" s="10">
        <f t="shared" si="2"/>
        <v>6188.583333333333</v>
      </c>
      <c r="AK5" s="10">
        <f t="shared" si="2"/>
        <v>6188.583333333333</v>
      </c>
      <c r="AL5" s="31">
        <f t="shared" si="2"/>
        <v>6188.583333333333</v>
      </c>
      <c r="AM5" s="10">
        <f>AL5*(1+$AA$2)</f>
        <v>6374.2408333333333</v>
      </c>
      <c r="AN5" s="10">
        <f>AM5</f>
        <v>6374.2408333333333</v>
      </c>
      <c r="AO5" s="10">
        <f t="shared" ref="AO5:AX10" si="3">AN5</f>
        <v>6374.2408333333333</v>
      </c>
      <c r="AP5" s="10">
        <f t="shared" si="3"/>
        <v>6374.2408333333333</v>
      </c>
      <c r="AQ5" s="10">
        <f t="shared" si="3"/>
        <v>6374.2408333333333</v>
      </c>
      <c r="AR5" s="10">
        <f t="shared" si="3"/>
        <v>6374.2408333333333</v>
      </c>
      <c r="AS5" s="10">
        <f t="shared" si="3"/>
        <v>6374.2408333333333</v>
      </c>
      <c r="AT5" s="10">
        <f t="shared" si="3"/>
        <v>6374.2408333333333</v>
      </c>
      <c r="AU5" s="10">
        <f t="shared" si="3"/>
        <v>6374.2408333333333</v>
      </c>
      <c r="AV5" s="10">
        <f t="shared" si="3"/>
        <v>6374.2408333333333</v>
      </c>
      <c r="AW5" s="10">
        <f t="shared" si="3"/>
        <v>6374.2408333333333</v>
      </c>
      <c r="AX5" s="31">
        <f t="shared" si="3"/>
        <v>6374.2408333333333</v>
      </c>
      <c r="AY5" s="10">
        <f>AX5*(1+$AA$2)</f>
        <v>6565.4680583333338</v>
      </c>
      <c r="AZ5" s="10">
        <f>AY5</f>
        <v>6565.4680583333338</v>
      </c>
      <c r="BA5" s="10">
        <f t="shared" ref="BA5:BJ10" si="4">AZ5</f>
        <v>6565.4680583333338</v>
      </c>
      <c r="BB5" s="10">
        <f t="shared" si="4"/>
        <v>6565.4680583333338</v>
      </c>
      <c r="BC5" s="10">
        <f t="shared" si="4"/>
        <v>6565.4680583333338</v>
      </c>
      <c r="BD5" s="10">
        <f t="shared" si="4"/>
        <v>6565.4680583333338</v>
      </c>
      <c r="BE5" s="10">
        <f t="shared" si="4"/>
        <v>6565.4680583333338</v>
      </c>
      <c r="BF5" s="10">
        <f t="shared" si="4"/>
        <v>6565.4680583333338</v>
      </c>
      <c r="BG5" s="10">
        <f t="shared" si="4"/>
        <v>6565.4680583333338</v>
      </c>
      <c r="BH5" s="10">
        <f t="shared" si="4"/>
        <v>6565.4680583333338</v>
      </c>
      <c r="BI5" s="10">
        <f t="shared" si="4"/>
        <v>6565.4680583333338</v>
      </c>
      <c r="BJ5" s="31">
        <f t="shared" si="4"/>
        <v>6565.4680583333338</v>
      </c>
    </row>
    <row r="6" spans="1:62">
      <c r="A6" s="1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3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31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31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31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31"/>
    </row>
    <row r="7" spans="1:62">
      <c r="A7" s="1"/>
      <c r="B7" s="3" t="s">
        <v>202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3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31"/>
      <c r="AA7" s="10">
        <f>55000/12</f>
        <v>4583.333333333333</v>
      </c>
      <c r="AB7" s="10">
        <f>AA7</f>
        <v>4583.333333333333</v>
      </c>
      <c r="AC7" s="10">
        <f t="shared" ref="AC7:AL7" si="5">AB7</f>
        <v>4583.333333333333</v>
      </c>
      <c r="AD7" s="10">
        <f t="shared" si="5"/>
        <v>4583.333333333333</v>
      </c>
      <c r="AE7" s="10">
        <f t="shared" si="5"/>
        <v>4583.333333333333</v>
      </c>
      <c r="AF7" s="10">
        <f t="shared" si="5"/>
        <v>4583.333333333333</v>
      </c>
      <c r="AG7" s="10">
        <f t="shared" si="5"/>
        <v>4583.333333333333</v>
      </c>
      <c r="AH7" s="10">
        <f t="shared" si="5"/>
        <v>4583.333333333333</v>
      </c>
      <c r="AI7" s="10">
        <f t="shared" si="5"/>
        <v>4583.333333333333</v>
      </c>
      <c r="AJ7" s="10">
        <f t="shared" si="5"/>
        <v>4583.333333333333</v>
      </c>
      <c r="AK7" s="10">
        <f t="shared" si="5"/>
        <v>4583.333333333333</v>
      </c>
      <c r="AL7" s="31">
        <f t="shared" si="5"/>
        <v>4583.333333333333</v>
      </c>
      <c r="AM7" s="10">
        <f>AL7*(1+$AM$2)</f>
        <v>4720.833333333333</v>
      </c>
      <c r="AN7" s="10">
        <f>AM7</f>
        <v>4720.833333333333</v>
      </c>
      <c r="AO7" s="10">
        <f t="shared" ref="AO7:AX7" si="6">AN7</f>
        <v>4720.833333333333</v>
      </c>
      <c r="AP7" s="10">
        <f t="shared" si="6"/>
        <v>4720.833333333333</v>
      </c>
      <c r="AQ7" s="10">
        <f t="shared" si="6"/>
        <v>4720.833333333333</v>
      </c>
      <c r="AR7" s="10">
        <f t="shared" si="6"/>
        <v>4720.833333333333</v>
      </c>
      <c r="AS7" s="10">
        <f t="shared" si="6"/>
        <v>4720.833333333333</v>
      </c>
      <c r="AT7" s="10">
        <f t="shared" si="6"/>
        <v>4720.833333333333</v>
      </c>
      <c r="AU7" s="10">
        <f t="shared" si="6"/>
        <v>4720.833333333333</v>
      </c>
      <c r="AV7" s="10">
        <f t="shared" si="6"/>
        <v>4720.833333333333</v>
      </c>
      <c r="AW7" s="10">
        <f t="shared" si="6"/>
        <v>4720.833333333333</v>
      </c>
      <c r="AX7" s="31">
        <f t="shared" si="6"/>
        <v>4720.833333333333</v>
      </c>
      <c r="AY7" s="10">
        <f>AX7*(1+$AY$2)</f>
        <v>4862.458333333333</v>
      </c>
      <c r="AZ7" s="10">
        <f>AY7</f>
        <v>4862.458333333333</v>
      </c>
      <c r="BA7" s="10">
        <f t="shared" ref="BA7:BJ7" si="7">AZ7</f>
        <v>4862.458333333333</v>
      </c>
      <c r="BB7" s="10">
        <f t="shared" si="7"/>
        <v>4862.458333333333</v>
      </c>
      <c r="BC7" s="10">
        <f t="shared" si="7"/>
        <v>4862.458333333333</v>
      </c>
      <c r="BD7" s="10">
        <f t="shared" si="7"/>
        <v>4862.458333333333</v>
      </c>
      <c r="BE7" s="10">
        <f t="shared" si="7"/>
        <v>4862.458333333333</v>
      </c>
      <c r="BF7" s="10">
        <f t="shared" si="7"/>
        <v>4862.458333333333</v>
      </c>
      <c r="BG7" s="10">
        <f t="shared" si="7"/>
        <v>4862.458333333333</v>
      </c>
      <c r="BH7" s="10">
        <f t="shared" si="7"/>
        <v>4862.458333333333</v>
      </c>
      <c r="BI7" s="10">
        <f t="shared" si="7"/>
        <v>4862.458333333333</v>
      </c>
      <c r="BJ7" s="31">
        <f t="shared" si="7"/>
        <v>4862.458333333333</v>
      </c>
    </row>
    <row r="8" spans="1:62">
      <c r="A8" s="1"/>
      <c r="B8" s="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31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31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31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31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31"/>
    </row>
    <row r="9" spans="1:62">
      <c r="A9" s="1"/>
      <c r="B9" s="3" t="s">
        <v>110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3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31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31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31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31"/>
    </row>
    <row r="10" spans="1:62">
      <c r="A10" s="1"/>
      <c r="B10" s="57" t="s">
        <v>180</v>
      </c>
      <c r="C10" s="14"/>
      <c r="D10" s="14"/>
      <c r="E10" s="14"/>
      <c r="F10" s="14">
        <f t="shared" ref="F10:N10" si="8">45000/12</f>
        <v>3750</v>
      </c>
      <c r="G10" s="14">
        <f t="shared" si="8"/>
        <v>3750</v>
      </c>
      <c r="H10" s="14">
        <f t="shared" si="8"/>
        <v>3750</v>
      </c>
      <c r="I10" s="14">
        <f t="shared" si="8"/>
        <v>3750</v>
      </c>
      <c r="J10" s="14">
        <f t="shared" si="8"/>
        <v>3750</v>
      </c>
      <c r="K10" s="14">
        <f t="shared" si="8"/>
        <v>3750</v>
      </c>
      <c r="L10" s="14">
        <f t="shared" si="8"/>
        <v>3750</v>
      </c>
      <c r="M10" s="14">
        <f t="shared" si="8"/>
        <v>3750</v>
      </c>
      <c r="N10" s="31">
        <f t="shared" si="8"/>
        <v>3750</v>
      </c>
      <c r="O10" s="10">
        <f>N10*(1+$O$2)</f>
        <v>3862.5</v>
      </c>
      <c r="P10" s="10">
        <f>O10</f>
        <v>3862.5</v>
      </c>
      <c r="Q10" s="10">
        <f t="shared" si="1"/>
        <v>3862.5</v>
      </c>
      <c r="R10" s="10">
        <f t="shared" si="1"/>
        <v>3862.5</v>
      </c>
      <c r="S10" s="10">
        <f t="shared" si="1"/>
        <v>3862.5</v>
      </c>
      <c r="T10" s="10">
        <f t="shared" si="1"/>
        <v>3862.5</v>
      </c>
      <c r="U10" s="10">
        <f t="shared" si="1"/>
        <v>3862.5</v>
      </c>
      <c r="V10" s="10">
        <f t="shared" si="1"/>
        <v>3862.5</v>
      </c>
      <c r="W10" s="10">
        <f t="shared" si="1"/>
        <v>3862.5</v>
      </c>
      <c r="X10" s="10">
        <f t="shared" si="1"/>
        <v>3862.5</v>
      </c>
      <c r="Y10" s="10">
        <f t="shared" si="1"/>
        <v>3862.5</v>
      </c>
      <c r="Z10" s="31">
        <f t="shared" si="1"/>
        <v>3862.5</v>
      </c>
      <c r="AA10" s="10">
        <f>Z10*(1+$AA$2)</f>
        <v>3978.375</v>
      </c>
      <c r="AB10" s="10">
        <f>AA10</f>
        <v>3978.375</v>
      </c>
      <c r="AC10" s="10">
        <f t="shared" si="2"/>
        <v>3978.375</v>
      </c>
      <c r="AD10" s="10">
        <f t="shared" si="2"/>
        <v>3978.375</v>
      </c>
      <c r="AE10" s="10">
        <f t="shared" si="2"/>
        <v>3978.375</v>
      </c>
      <c r="AF10" s="10">
        <f t="shared" si="2"/>
        <v>3978.375</v>
      </c>
      <c r="AG10" s="10">
        <f t="shared" si="2"/>
        <v>3978.375</v>
      </c>
      <c r="AH10" s="10">
        <f t="shared" si="2"/>
        <v>3978.375</v>
      </c>
      <c r="AI10" s="10">
        <f t="shared" si="2"/>
        <v>3978.375</v>
      </c>
      <c r="AJ10" s="10">
        <f t="shared" si="2"/>
        <v>3978.375</v>
      </c>
      <c r="AK10" s="10">
        <f t="shared" si="2"/>
        <v>3978.375</v>
      </c>
      <c r="AL10" s="31">
        <f t="shared" si="2"/>
        <v>3978.375</v>
      </c>
      <c r="AM10" s="10">
        <f>AL10*(1+$AM$2)</f>
        <v>4097.7262499999997</v>
      </c>
      <c r="AN10" s="10">
        <f>AM10</f>
        <v>4097.7262499999997</v>
      </c>
      <c r="AO10" s="10">
        <f t="shared" si="3"/>
        <v>4097.7262499999997</v>
      </c>
      <c r="AP10" s="10">
        <f t="shared" si="3"/>
        <v>4097.7262499999997</v>
      </c>
      <c r="AQ10" s="10">
        <f t="shared" si="3"/>
        <v>4097.7262499999997</v>
      </c>
      <c r="AR10" s="10">
        <f t="shared" si="3"/>
        <v>4097.7262499999997</v>
      </c>
      <c r="AS10" s="10">
        <f t="shared" si="3"/>
        <v>4097.7262499999997</v>
      </c>
      <c r="AT10" s="10">
        <f t="shared" si="3"/>
        <v>4097.7262499999997</v>
      </c>
      <c r="AU10" s="10">
        <f t="shared" si="3"/>
        <v>4097.7262499999997</v>
      </c>
      <c r="AV10" s="10">
        <f t="shared" si="3"/>
        <v>4097.7262499999997</v>
      </c>
      <c r="AW10" s="10">
        <f t="shared" si="3"/>
        <v>4097.7262499999997</v>
      </c>
      <c r="AX10" s="31">
        <f t="shared" si="3"/>
        <v>4097.7262499999997</v>
      </c>
      <c r="AY10" s="10">
        <f>AX10*(1+$AY$2)</f>
        <v>4220.6580374999994</v>
      </c>
      <c r="AZ10" s="10">
        <f>AY10</f>
        <v>4220.6580374999994</v>
      </c>
      <c r="BA10" s="10">
        <f t="shared" si="4"/>
        <v>4220.6580374999994</v>
      </c>
      <c r="BB10" s="10">
        <f t="shared" si="4"/>
        <v>4220.6580374999994</v>
      </c>
      <c r="BC10" s="10">
        <f t="shared" si="4"/>
        <v>4220.6580374999994</v>
      </c>
      <c r="BD10" s="10">
        <f t="shared" si="4"/>
        <v>4220.6580374999994</v>
      </c>
      <c r="BE10" s="10">
        <f t="shared" si="4"/>
        <v>4220.6580374999994</v>
      </c>
      <c r="BF10" s="10">
        <f t="shared" si="4"/>
        <v>4220.6580374999994</v>
      </c>
      <c r="BG10" s="10">
        <f t="shared" si="4"/>
        <v>4220.6580374999994</v>
      </c>
      <c r="BH10" s="10">
        <f t="shared" si="4"/>
        <v>4220.6580374999994</v>
      </c>
      <c r="BI10" s="10">
        <f t="shared" si="4"/>
        <v>4220.6580374999994</v>
      </c>
      <c r="BJ10" s="31">
        <f t="shared" si="4"/>
        <v>4220.6580374999994</v>
      </c>
    </row>
    <row r="11" spans="1:62">
      <c r="A11" s="1"/>
      <c r="B11" s="57" t="s">
        <v>181</v>
      </c>
      <c r="C11" s="14"/>
      <c r="D11" s="14"/>
      <c r="E11" s="14"/>
      <c r="F11" s="14">
        <f t="shared" ref="F11:N15" si="9">45000/12</f>
        <v>3750</v>
      </c>
      <c r="G11" s="14">
        <f t="shared" si="9"/>
        <v>3750</v>
      </c>
      <c r="H11" s="14">
        <f t="shared" si="9"/>
        <v>3750</v>
      </c>
      <c r="I11" s="14">
        <f t="shared" si="9"/>
        <v>3750</v>
      </c>
      <c r="J11" s="14">
        <f t="shared" si="9"/>
        <v>3750</v>
      </c>
      <c r="K11" s="14">
        <f t="shared" si="9"/>
        <v>3750</v>
      </c>
      <c r="L11" s="14">
        <f t="shared" si="9"/>
        <v>3750</v>
      </c>
      <c r="M11" s="14">
        <f t="shared" si="9"/>
        <v>3750</v>
      </c>
      <c r="N11" s="31">
        <f t="shared" si="9"/>
        <v>3750</v>
      </c>
      <c r="O11" s="10">
        <f t="shared" ref="O11:O18" si="10">N11*(1+$O$2)</f>
        <v>3862.5</v>
      </c>
      <c r="P11" s="10">
        <f t="shared" ref="P11:Z18" si="11">O11</f>
        <v>3862.5</v>
      </c>
      <c r="Q11" s="10">
        <f t="shared" si="11"/>
        <v>3862.5</v>
      </c>
      <c r="R11" s="10">
        <f t="shared" si="11"/>
        <v>3862.5</v>
      </c>
      <c r="S11" s="10">
        <f t="shared" si="11"/>
        <v>3862.5</v>
      </c>
      <c r="T11" s="10">
        <f t="shared" si="11"/>
        <v>3862.5</v>
      </c>
      <c r="U11" s="10">
        <f t="shared" si="11"/>
        <v>3862.5</v>
      </c>
      <c r="V11" s="10">
        <f t="shared" si="11"/>
        <v>3862.5</v>
      </c>
      <c r="W11" s="10">
        <f t="shared" si="11"/>
        <v>3862.5</v>
      </c>
      <c r="X11" s="10">
        <f t="shared" si="11"/>
        <v>3862.5</v>
      </c>
      <c r="Y11" s="10">
        <f t="shared" si="11"/>
        <v>3862.5</v>
      </c>
      <c r="Z11" s="31">
        <f t="shared" si="11"/>
        <v>3862.5</v>
      </c>
      <c r="AA11" s="10">
        <f t="shared" ref="AA11:AA18" si="12">Z11*(1+$AA$2)</f>
        <v>3978.375</v>
      </c>
      <c r="AB11" s="10">
        <f t="shared" ref="AB11:AL18" si="13">AA11</f>
        <v>3978.375</v>
      </c>
      <c r="AC11" s="10">
        <f t="shared" si="13"/>
        <v>3978.375</v>
      </c>
      <c r="AD11" s="10">
        <f t="shared" si="13"/>
        <v>3978.375</v>
      </c>
      <c r="AE11" s="10">
        <f t="shared" si="13"/>
        <v>3978.375</v>
      </c>
      <c r="AF11" s="10">
        <f t="shared" si="13"/>
        <v>3978.375</v>
      </c>
      <c r="AG11" s="10">
        <f t="shared" si="13"/>
        <v>3978.375</v>
      </c>
      <c r="AH11" s="10">
        <f t="shared" si="13"/>
        <v>3978.375</v>
      </c>
      <c r="AI11" s="10">
        <f t="shared" si="13"/>
        <v>3978.375</v>
      </c>
      <c r="AJ11" s="10">
        <f t="shared" si="13"/>
        <v>3978.375</v>
      </c>
      <c r="AK11" s="10">
        <f t="shared" si="13"/>
        <v>3978.375</v>
      </c>
      <c r="AL11" s="31">
        <f t="shared" si="13"/>
        <v>3978.375</v>
      </c>
      <c r="AM11" s="10">
        <f t="shared" ref="AM11:AM22" si="14">AL11*(1+$AM$2)</f>
        <v>4097.7262499999997</v>
      </c>
      <c r="AN11" s="10">
        <f t="shared" ref="AN11:AN23" si="15">AM11</f>
        <v>4097.7262499999997</v>
      </c>
      <c r="AO11" s="10">
        <f t="shared" ref="AO11:AX11" si="16">AN11</f>
        <v>4097.7262499999997</v>
      </c>
      <c r="AP11" s="10">
        <f t="shared" si="16"/>
        <v>4097.7262499999997</v>
      </c>
      <c r="AQ11" s="10">
        <f t="shared" si="16"/>
        <v>4097.7262499999997</v>
      </c>
      <c r="AR11" s="10">
        <f t="shared" si="16"/>
        <v>4097.7262499999997</v>
      </c>
      <c r="AS11" s="10">
        <f t="shared" si="16"/>
        <v>4097.7262499999997</v>
      </c>
      <c r="AT11" s="10">
        <f t="shared" si="16"/>
        <v>4097.7262499999997</v>
      </c>
      <c r="AU11" s="10">
        <f t="shared" si="16"/>
        <v>4097.7262499999997</v>
      </c>
      <c r="AV11" s="10">
        <f t="shared" si="16"/>
        <v>4097.7262499999997</v>
      </c>
      <c r="AW11" s="10">
        <f t="shared" si="16"/>
        <v>4097.7262499999997</v>
      </c>
      <c r="AX11" s="31">
        <f t="shared" si="16"/>
        <v>4097.7262499999997</v>
      </c>
      <c r="AY11" s="10">
        <f t="shared" ref="AY11:AY26" si="17">AX11*(1+$AY$2)</f>
        <v>4220.6580374999994</v>
      </c>
      <c r="AZ11" s="10">
        <f t="shared" ref="AZ11:BJ27" si="18">AY11</f>
        <v>4220.6580374999994</v>
      </c>
      <c r="BA11" s="10">
        <f t="shared" si="18"/>
        <v>4220.6580374999994</v>
      </c>
      <c r="BB11" s="10">
        <f t="shared" si="18"/>
        <v>4220.6580374999994</v>
      </c>
      <c r="BC11" s="10">
        <f t="shared" si="18"/>
        <v>4220.6580374999994</v>
      </c>
      <c r="BD11" s="10">
        <f t="shared" si="18"/>
        <v>4220.6580374999994</v>
      </c>
      <c r="BE11" s="10">
        <f t="shared" si="18"/>
        <v>4220.6580374999994</v>
      </c>
      <c r="BF11" s="10">
        <f t="shared" si="18"/>
        <v>4220.6580374999994</v>
      </c>
      <c r="BG11" s="10">
        <f t="shared" si="18"/>
        <v>4220.6580374999994</v>
      </c>
      <c r="BH11" s="10">
        <f t="shared" si="18"/>
        <v>4220.6580374999994</v>
      </c>
      <c r="BI11" s="10">
        <f t="shared" si="18"/>
        <v>4220.6580374999994</v>
      </c>
      <c r="BJ11" s="31">
        <f t="shared" si="18"/>
        <v>4220.6580374999994</v>
      </c>
    </row>
    <row r="12" spans="1:62">
      <c r="A12" s="1"/>
      <c r="B12" s="57" t="s">
        <v>182</v>
      </c>
      <c r="C12" s="14"/>
      <c r="D12" s="14"/>
      <c r="E12" s="14"/>
      <c r="F12" s="14">
        <f t="shared" si="9"/>
        <v>3750</v>
      </c>
      <c r="G12" s="14">
        <f t="shared" si="9"/>
        <v>3750</v>
      </c>
      <c r="H12" s="14">
        <f t="shared" si="9"/>
        <v>3750</v>
      </c>
      <c r="I12" s="14">
        <f t="shared" si="9"/>
        <v>3750</v>
      </c>
      <c r="J12" s="14">
        <f t="shared" si="9"/>
        <v>3750</v>
      </c>
      <c r="K12" s="14">
        <f t="shared" si="9"/>
        <v>3750</v>
      </c>
      <c r="L12" s="14">
        <f t="shared" si="9"/>
        <v>3750</v>
      </c>
      <c r="M12" s="14">
        <f t="shared" si="9"/>
        <v>3750</v>
      </c>
      <c r="N12" s="31">
        <f t="shared" si="9"/>
        <v>3750</v>
      </c>
      <c r="O12" s="10">
        <f t="shared" si="10"/>
        <v>3862.5</v>
      </c>
      <c r="P12" s="10">
        <f t="shared" si="11"/>
        <v>3862.5</v>
      </c>
      <c r="Q12" s="10">
        <f t="shared" si="11"/>
        <v>3862.5</v>
      </c>
      <c r="R12" s="10">
        <f t="shared" si="11"/>
        <v>3862.5</v>
      </c>
      <c r="S12" s="10">
        <f t="shared" si="11"/>
        <v>3862.5</v>
      </c>
      <c r="T12" s="10">
        <f t="shared" si="11"/>
        <v>3862.5</v>
      </c>
      <c r="U12" s="10">
        <f t="shared" si="11"/>
        <v>3862.5</v>
      </c>
      <c r="V12" s="10">
        <f t="shared" si="11"/>
        <v>3862.5</v>
      </c>
      <c r="W12" s="10">
        <f t="shared" si="11"/>
        <v>3862.5</v>
      </c>
      <c r="X12" s="10">
        <f t="shared" si="11"/>
        <v>3862.5</v>
      </c>
      <c r="Y12" s="10">
        <f t="shared" si="11"/>
        <v>3862.5</v>
      </c>
      <c r="Z12" s="31">
        <f t="shared" si="11"/>
        <v>3862.5</v>
      </c>
      <c r="AA12" s="10">
        <f t="shared" si="12"/>
        <v>3978.375</v>
      </c>
      <c r="AB12" s="10">
        <f t="shared" si="13"/>
        <v>3978.375</v>
      </c>
      <c r="AC12" s="10">
        <f t="shared" si="13"/>
        <v>3978.375</v>
      </c>
      <c r="AD12" s="10">
        <f t="shared" si="13"/>
        <v>3978.375</v>
      </c>
      <c r="AE12" s="10">
        <f t="shared" si="13"/>
        <v>3978.375</v>
      </c>
      <c r="AF12" s="10">
        <f t="shared" si="13"/>
        <v>3978.375</v>
      </c>
      <c r="AG12" s="10">
        <f t="shared" si="13"/>
        <v>3978.375</v>
      </c>
      <c r="AH12" s="10">
        <f t="shared" si="13"/>
        <v>3978.375</v>
      </c>
      <c r="AI12" s="10">
        <f t="shared" si="13"/>
        <v>3978.375</v>
      </c>
      <c r="AJ12" s="10">
        <f t="shared" si="13"/>
        <v>3978.375</v>
      </c>
      <c r="AK12" s="10">
        <f t="shared" si="13"/>
        <v>3978.375</v>
      </c>
      <c r="AL12" s="31">
        <f t="shared" si="13"/>
        <v>3978.375</v>
      </c>
      <c r="AM12" s="10">
        <f t="shared" si="14"/>
        <v>4097.7262499999997</v>
      </c>
      <c r="AN12" s="10">
        <f t="shared" si="15"/>
        <v>4097.7262499999997</v>
      </c>
      <c r="AO12" s="10">
        <f t="shared" ref="AO12:AX12" si="19">AN12</f>
        <v>4097.7262499999997</v>
      </c>
      <c r="AP12" s="10">
        <f t="shared" si="19"/>
        <v>4097.7262499999997</v>
      </c>
      <c r="AQ12" s="10">
        <f t="shared" si="19"/>
        <v>4097.7262499999997</v>
      </c>
      <c r="AR12" s="10">
        <f t="shared" si="19"/>
        <v>4097.7262499999997</v>
      </c>
      <c r="AS12" s="10">
        <f t="shared" si="19"/>
        <v>4097.7262499999997</v>
      </c>
      <c r="AT12" s="10">
        <f t="shared" si="19"/>
        <v>4097.7262499999997</v>
      </c>
      <c r="AU12" s="10">
        <f t="shared" si="19"/>
        <v>4097.7262499999997</v>
      </c>
      <c r="AV12" s="10">
        <f t="shared" si="19"/>
        <v>4097.7262499999997</v>
      </c>
      <c r="AW12" s="10">
        <f t="shared" si="19"/>
        <v>4097.7262499999997</v>
      </c>
      <c r="AX12" s="31">
        <f t="shared" si="19"/>
        <v>4097.7262499999997</v>
      </c>
      <c r="AY12" s="10">
        <f t="shared" si="17"/>
        <v>4220.6580374999994</v>
      </c>
      <c r="AZ12" s="10">
        <f t="shared" si="18"/>
        <v>4220.6580374999994</v>
      </c>
      <c r="BA12" s="10">
        <f t="shared" si="18"/>
        <v>4220.6580374999994</v>
      </c>
      <c r="BB12" s="10">
        <f t="shared" si="18"/>
        <v>4220.6580374999994</v>
      </c>
      <c r="BC12" s="10">
        <f t="shared" si="18"/>
        <v>4220.6580374999994</v>
      </c>
      <c r="BD12" s="10">
        <f t="shared" si="18"/>
        <v>4220.6580374999994</v>
      </c>
      <c r="BE12" s="10">
        <f t="shared" si="18"/>
        <v>4220.6580374999994</v>
      </c>
      <c r="BF12" s="10">
        <f t="shared" si="18"/>
        <v>4220.6580374999994</v>
      </c>
      <c r="BG12" s="10">
        <f t="shared" si="18"/>
        <v>4220.6580374999994</v>
      </c>
      <c r="BH12" s="10">
        <f t="shared" si="18"/>
        <v>4220.6580374999994</v>
      </c>
      <c r="BI12" s="10">
        <f t="shared" si="18"/>
        <v>4220.6580374999994</v>
      </c>
      <c r="BJ12" s="31">
        <f t="shared" si="18"/>
        <v>4220.6580374999994</v>
      </c>
    </row>
    <row r="13" spans="1:62">
      <c r="A13" s="1"/>
      <c r="B13" s="57" t="s">
        <v>183</v>
      </c>
      <c r="C13" s="14"/>
      <c r="D13" s="14"/>
      <c r="E13" s="14"/>
      <c r="F13" s="14">
        <f t="shared" si="9"/>
        <v>3750</v>
      </c>
      <c r="G13" s="14">
        <f t="shared" si="9"/>
        <v>3750</v>
      </c>
      <c r="H13" s="14">
        <f t="shared" si="9"/>
        <v>3750</v>
      </c>
      <c r="I13" s="14">
        <f t="shared" si="9"/>
        <v>3750</v>
      </c>
      <c r="J13" s="14">
        <f t="shared" si="9"/>
        <v>3750</v>
      </c>
      <c r="K13" s="14">
        <f t="shared" si="9"/>
        <v>3750</v>
      </c>
      <c r="L13" s="14">
        <f t="shared" si="9"/>
        <v>3750</v>
      </c>
      <c r="M13" s="14">
        <f t="shared" si="9"/>
        <v>3750</v>
      </c>
      <c r="N13" s="31">
        <f t="shared" si="9"/>
        <v>3750</v>
      </c>
      <c r="O13" s="10">
        <f t="shared" si="10"/>
        <v>3862.5</v>
      </c>
      <c r="P13" s="10">
        <f t="shared" si="11"/>
        <v>3862.5</v>
      </c>
      <c r="Q13" s="10">
        <f t="shared" si="11"/>
        <v>3862.5</v>
      </c>
      <c r="R13" s="10">
        <f t="shared" si="11"/>
        <v>3862.5</v>
      </c>
      <c r="S13" s="10">
        <f t="shared" si="11"/>
        <v>3862.5</v>
      </c>
      <c r="T13" s="10">
        <f t="shared" si="11"/>
        <v>3862.5</v>
      </c>
      <c r="U13" s="10">
        <f t="shared" si="11"/>
        <v>3862.5</v>
      </c>
      <c r="V13" s="10">
        <f t="shared" si="11"/>
        <v>3862.5</v>
      </c>
      <c r="W13" s="10">
        <f t="shared" si="11"/>
        <v>3862.5</v>
      </c>
      <c r="X13" s="10">
        <f t="shared" si="11"/>
        <v>3862.5</v>
      </c>
      <c r="Y13" s="10">
        <f t="shared" si="11"/>
        <v>3862.5</v>
      </c>
      <c r="Z13" s="31">
        <f t="shared" si="11"/>
        <v>3862.5</v>
      </c>
      <c r="AA13" s="10">
        <f t="shared" si="12"/>
        <v>3978.375</v>
      </c>
      <c r="AB13" s="10">
        <f t="shared" si="13"/>
        <v>3978.375</v>
      </c>
      <c r="AC13" s="10">
        <f t="shared" si="13"/>
        <v>3978.375</v>
      </c>
      <c r="AD13" s="10">
        <f t="shared" si="13"/>
        <v>3978.375</v>
      </c>
      <c r="AE13" s="10">
        <f t="shared" si="13"/>
        <v>3978.375</v>
      </c>
      <c r="AF13" s="10">
        <f t="shared" si="13"/>
        <v>3978.375</v>
      </c>
      <c r="AG13" s="10">
        <f t="shared" si="13"/>
        <v>3978.375</v>
      </c>
      <c r="AH13" s="10">
        <f t="shared" si="13"/>
        <v>3978.375</v>
      </c>
      <c r="AI13" s="10">
        <f t="shared" si="13"/>
        <v>3978.375</v>
      </c>
      <c r="AJ13" s="10">
        <f t="shared" si="13"/>
        <v>3978.375</v>
      </c>
      <c r="AK13" s="10">
        <f t="shared" si="13"/>
        <v>3978.375</v>
      </c>
      <c r="AL13" s="31">
        <f t="shared" si="13"/>
        <v>3978.375</v>
      </c>
      <c r="AM13" s="10">
        <f t="shared" si="14"/>
        <v>4097.7262499999997</v>
      </c>
      <c r="AN13" s="10">
        <f t="shared" si="15"/>
        <v>4097.7262499999997</v>
      </c>
      <c r="AO13" s="10">
        <f t="shared" ref="AO13:AX13" si="20">AN13</f>
        <v>4097.7262499999997</v>
      </c>
      <c r="AP13" s="10">
        <f t="shared" si="20"/>
        <v>4097.7262499999997</v>
      </c>
      <c r="AQ13" s="10">
        <f t="shared" si="20"/>
        <v>4097.7262499999997</v>
      </c>
      <c r="AR13" s="10">
        <f t="shared" si="20"/>
        <v>4097.7262499999997</v>
      </c>
      <c r="AS13" s="10">
        <f t="shared" si="20"/>
        <v>4097.7262499999997</v>
      </c>
      <c r="AT13" s="10">
        <f t="shared" si="20"/>
        <v>4097.7262499999997</v>
      </c>
      <c r="AU13" s="10">
        <f t="shared" si="20"/>
        <v>4097.7262499999997</v>
      </c>
      <c r="AV13" s="10">
        <f t="shared" si="20"/>
        <v>4097.7262499999997</v>
      </c>
      <c r="AW13" s="10">
        <f t="shared" si="20"/>
        <v>4097.7262499999997</v>
      </c>
      <c r="AX13" s="31">
        <f t="shared" si="20"/>
        <v>4097.7262499999997</v>
      </c>
      <c r="AY13" s="10">
        <f t="shared" si="17"/>
        <v>4220.6580374999994</v>
      </c>
      <c r="AZ13" s="10">
        <f t="shared" si="18"/>
        <v>4220.6580374999994</v>
      </c>
      <c r="BA13" s="10">
        <f t="shared" si="18"/>
        <v>4220.6580374999994</v>
      </c>
      <c r="BB13" s="10">
        <f t="shared" si="18"/>
        <v>4220.6580374999994</v>
      </c>
      <c r="BC13" s="10">
        <f t="shared" si="18"/>
        <v>4220.6580374999994</v>
      </c>
      <c r="BD13" s="10">
        <f t="shared" si="18"/>
        <v>4220.6580374999994</v>
      </c>
      <c r="BE13" s="10">
        <f t="shared" si="18"/>
        <v>4220.6580374999994</v>
      </c>
      <c r="BF13" s="10">
        <f t="shared" si="18"/>
        <v>4220.6580374999994</v>
      </c>
      <c r="BG13" s="10">
        <f t="shared" si="18"/>
        <v>4220.6580374999994</v>
      </c>
      <c r="BH13" s="10">
        <f t="shared" si="18"/>
        <v>4220.6580374999994</v>
      </c>
      <c r="BI13" s="10">
        <f t="shared" si="18"/>
        <v>4220.6580374999994</v>
      </c>
      <c r="BJ13" s="31">
        <f t="shared" si="18"/>
        <v>4220.6580374999994</v>
      </c>
    </row>
    <row r="14" spans="1:62">
      <c r="A14" s="1"/>
      <c r="B14" s="57" t="s">
        <v>184</v>
      </c>
      <c r="C14" s="14"/>
      <c r="D14" s="14"/>
      <c r="E14" s="14"/>
      <c r="F14" s="14">
        <f t="shared" si="9"/>
        <v>3750</v>
      </c>
      <c r="G14" s="14">
        <f t="shared" si="9"/>
        <v>3750</v>
      </c>
      <c r="H14" s="14">
        <f t="shared" si="9"/>
        <v>3750</v>
      </c>
      <c r="I14" s="14">
        <f t="shared" si="9"/>
        <v>3750</v>
      </c>
      <c r="J14" s="14">
        <f t="shared" si="9"/>
        <v>3750</v>
      </c>
      <c r="K14" s="14">
        <f t="shared" si="9"/>
        <v>3750</v>
      </c>
      <c r="L14" s="14">
        <f t="shared" si="9"/>
        <v>3750</v>
      </c>
      <c r="M14" s="14">
        <f t="shared" si="9"/>
        <v>3750</v>
      </c>
      <c r="N14" s="31">
        <f t="shared" si="9"/>
        <v>3750</v>
      </c>
      <c r="O14" s="10">
        <f t="shared" si="10"/>
        <v>3862.5</v>
      </c>
      <c r="P14" s="10">
        <f t="shared" si="11"/>
        <v>3862.5</v>
      </c>
      <c r="Q14" s="10">
        <f t="shared" si="11"/>
        <v>3862.5</v>
      </c>
      <c r="R14" s="10">
        <f t="shared" si="11"/>
        <v>3862.5</v>
      </c>
      <c r="S14" s="10">
        <f t="shared" si="11"/>
        <v>3862.5</v>
      </c>
      <c r="T14" s="10">
        <f t="shared" si="11"/>
        <v>3862.5</v>
      </c>
      <c r="U14" s="10">
        <f t="shared" si="11"/>
        <v>3862.5</v>
      </c>
      <c r="V14" s="10">
        <f t="shared" si="11"/>
        <v>3862.5</v>
      </c>
      <c r="W14" s="10">
        <f t="shared" si="11"/>
        <v>3862.5</v>
      </c>
      <c r="X14" s="10">
        <f t="shared" si="11"/>
        <v>3862.5</v>
      </c>
      <c r="Y14" s="10">
        <f t="shared" si="11"/>
        <v>3862.5</v>
      </c>
      <c r="Z14" s="31">
        <f t="shared" si="11"/>
        <v>3862.5</v>
      </c>
      <c r="AA14" s="10">
        <f t="shared" si="12"/>
        <v>3978.375</v>
      </c>
      <c r="AB14" s="10">
        <f t="shared" si="13"/>
        <v>3978.375</v>
      </c>
      <c r="AC14" s="10">
        <f t="shared" si="13"/>
        <v>3978.375</v>
      </c>
      <c r="AD14" s="10">
        <f t="shared" si="13"/>
        <v>3978.375</v>
      </c>
      <c r="AE14" s="10">
        <f t="shared" si="13"/>
        <v>3978.375</v>
      </c>
      <c r="AF14" s="10">
        <f t="shared" si="13"/>
        <v>3978.375</v>
      </c>
      <c r="AG14" s="10">
        <f t="shared" si="13"/>
        <v>3978.375</v>
      </c>
      <c r="AH14" s="10">
        <f t="shared" si="13"/>
        <v>3978.375</v>
      </c>
      <c r="AI14" s="10">
        <f t="shared" si="13"/>
        <v>3978.375</v>
      </c>
      <c r="AJ14" s="10">
        <f t="shared" si="13"/>
        <v>3978.375</v>
      </c>
      <c r="AK14" s="10">
        <f t="shared" si="13"/>
        <v>3978.375</v>
      </c>
      <c r="AL14" s="31">
        <f t="shared" si="13"/>
        <v>3978.375</v>
      </c>
      <c r="AM14" s="10">
        <f t="shared" si="14"/>
        <v>4097.7262499999997</v>
      </c>
      <c r="AN14" s="10">
        <f t="shared" si="15"/>
        <v>4097.7262499999997</v>
      </c>
      <c r="AO14" s="10">
        <f t="shared" ref="AO14:AX14" si="21">AN14</f>
        <v>4097.7262499999997</v>
      </c>
      <c r="AP14" s="10">
        <f t="shared" si="21"/>
        <v>4097.7262499999997</v>
      </c>
      <c r="AQ14" s="10">
        <f t="shared" si="21"/>
        <v>4097.7262499999997</v>
      </c>
      <c r="AR14" s="10">
        <f t="shared" si="21"/>
        <v>4097.7262499999997</v>
      </c>
      <c r="AS14" s="10">
        <f t="shared" si="21"/>
        <v>4097.7262499999997</v>
      </c>
      <c r="AT14" s="10">
        <f t="shared" si="21"/>
        <v>4097.7262499999997</v>
      </c>
      <c r="AU14" s="10">
        <f t="shared" si="21"/>
        <v>4097.7262499999997</v>
      </c>
      <c r="AV14" s="10">
        <f t="shared" si="21"/>
        <v>4097.7262499999997</v>
      </c>
      <c r="AW14" s="10">
        <f t="shared" si="21"/>
        <v>4097.7262499999997</v>
      </c>
      <c r="AX14" s="31">
        <f t="shared" si="21"/>
        <v>4097.7262499999997</v>
      </c>
      <c r="AY14" s="10">
        <f t="shared" si="17"/>
        <v>4220.6580374999994</v>
      </c>
      <c r="AZ14" s="10">
        <f t="shared" si="18"/>
        <v>4220.6580374999994</v>
      </c>
      <c r="BA14" s="10">
        <f t="shared" si="18"/>
        <v>4220.6580374999994</v>
      </c>
      <c r="BB14" s="10">
        <f t="shared" si="18"/>
        <v>4220.6580374999994</v>
      </c>
      <c r="BC14" s="10">
        <f t="shared" si="18"/>
        <v>4220.6580374999994</v>
      </c>
      <c r="BD14" s="10">
        <f t="shared" si="18"/>
        <v>4220.6580374999994</v>
      </c>
      <c r="BE14" s="10">
        <f t="shared" si="18"/>
        <v>4220.6580374999994</v>
      </c>
      <c r="BF14" s="10">
        <f t="shared" si="18"/>
        <v>4220.6580374999994</v>
      </c>
      <c r="BG14" s="10">
        <f t="shared" si="18"/>
        <v>4220.6580374999994</v>
      </c>
      <c r="BH14" s="10">
        <f t="shared" si="18"/>
        <v>4220.6580374999994</v>
      </c>
      <c r="BI14" s="10">
        <f t="shared" si="18"/>
        <v>4220.6580374999994</v>
      </c>
      <c r="BJ14" s="31">
        <f t="shared" si="18"/>
        <v>4220.6580374999994</v>
      </c>
    </row>
    <row r="15" spans="1:62">
      <c r="A15" s="1"/>
      <c r="B15" s="57" t="s">
        <v>185</v>
      </c>
      <c r="C15" s="14"/>
      <c r="D15" s="14"/>
      <c r="E15" s="14"/>
      <c r="F15" s="14">
        <f t="shared" si="9"/>
        <v>3750</v>
      </c>
      <c r="G15" s="14">
        <f t="shared" si="9"/>
        <v>3750</v>
      </c>
      <c r="H15" s="14">
        <f t="shared" si="9"/>
        <v>3750</v>
      </c>
      <c r="I15" s="14">
        <f t="shared" si="9"/>
        <v>3750</v>
      </c>
      <c r="J15" s="14">
        <f t="shared" si="9"/>
        <v>3750</v>
      </c>
      <c r="K15" s="14">
        <f t="shared" si="9"/>
        <v>3750</v>
      </c>
      <c r="L15" s="14">
        <f t="shared" si="9"/>
        <v>3750</v>
      </c>
      <c r="M15" s="14">
        <f t="shared" si="9"/>
        <v>3750</v>
      </c>
      <c r="N15" s="31">
        <f t="shared" si="9"/>
        <v>3750</v>
      </c>
      <c r="O15" s="10">
        <f t="shared" si="10"/>
        <v>3862.5</v>
      </c>
      <c r="P15" s="10">
        <f t="shared" si="11"/>
        <v>3862.5</v>
      </c>
      <c r="Q15" s="10">
        <f t="shared" si="11"/>
        <v>3862.5</v>
      </c>
      <c r="R15" s="10">
        <f t="shared" si="11"/>
        <v>3862.5</v>
      </c>
      <c r="S15" s="10">
        <f t="shared" si="11"/>
        <v>3862.5</v>
      </c>
      <c r="T15" s="10">
        <f t="shared" si="11"/>
        <v>3862.5</v>
      </c>
      <c r="U15" s="10">
        <f t="shared" si="11"/>
        <v>3862.5</v>
      </c>
      <c r="V15" s="10">
        <f t="shared" si="11"/>
        <v>3862.5</v>
      </c>
      <c r="W15" s="10">
        <f t="shared" si="11"/>
        <v>3862.5</v>
      </c>
      <c r="X15" s="10">
        <f t="shared" si="11"/>
        <v>3862.5</v>
      </c>
      <c r="Y15" s="10">
        <f t="shared" si="11"/>
        <v>3862.5</v>
      </c>
      <c r="Z15" s="31">
        <f t="shared" si="11"/>
        <v>3862.5</v>
      </c>
      <c r="AA15" s="10">
        <f t="shared" si="12"/>
        <v>3978.375</v>
      </c>
      <c r="AB15" s="10">
        <f t="shared" si="13"/>
        <v>3978.375</v>
      </c>
      <c r="AC15" s="10">
        <f t="shared" si="13"/>
        <v>3978.375</v>
      </c>
      <c r="AD15" s="10">
        <f t="shared" si="13"/>
        <v>3978.375</v>
      </c>
      <c r="AE15" s="10">
        <f t="shared" si="13"/>
        <v>3978.375</v>
      </c>
      <c r="AF15" s="10">
        <f t="shared" si="13"/>
        <v>3978.375</v>
      </c>
      <c r="AG15" s="10">
        <f t="shared" si="13"/>
        <v>3978.375</v>
      </c>
      <c r="AH15" s="10">
        <f t="shared" si="13"/>
        <v>3978.375</v>
      </c>
      <c r="AI15" s="10">
        <f t="shared" si="13"/>
        <v>3978.375</v>
      </c>
      <c r="AJ15" s="10">
        <f t="shared" si="13"/>
        <v>3978.375</v>
      </c>
      <c r="AK15" s="10">
        <f t="shared" si="13"/>
        <v>3978.375</v>
      </c>
      <c r="AL15" s="31">
        <f t="shared" si="13"/>
        <v>3978.375</v>
      </c>
      <c r="AM15" s="10">
        <f t="shared" si="14"/>
        <v>4097.7262499999997</v>
      </c>
      <c r="AN15" s="10">
        <f t="shared" si="15"/>
        <v>4097.7262499999997</v>
      </c>
      <c r="AO15" s="10">
        <f t="shared" ref="AO15:AX15" si="22">AN15</f>
        <v>4097.7262499999997</v>
      </c>
      <c r="AP15" s="10">
        <f t="shared" si="22"/>
        <v>4097.7262499999997</v>
      </c>
      <c r="AQ15" s="10">
        <f t="shared" si="22"/>
        <v>4097.7262499999997</v>
      </c>
      <c r="AR15" s="10">
        <f t="shared" si="22"/>
        <v>4097.7262499999997</v>
      </c>
      <c r="AS15" s="10">
        <f t="shared" si="22"/>
        <v>4097.7262499999997</v>
      </c>
      <c r="AT15" s="10">
        <f t="shared" si="22"/>
        <v>4097.7262499999997</v>
      </c>
      <c r="AU15" s="10">
        <f t="shared" si="22"/>
        <v>4097.7262499999997</v>
      </c>
      <c r="AV15" s="10">
        <f t="shared" si="22"/>
        <v>4097.7262499999997</v>
      </c>
      <c r="AW15" s="10">
        <f t="shared" si="22"/>
        <v>4097.7262499999997</v>
      </c>
      <c r="AX15" s="31">
        <f t="shared" si="22"/>
        <v>4097.7262499999997</v>
      </c>
      <c r="AY15" s="10">
        <f t="shared" si="17"/>
        <v>4220.6580374999994</v>
      </c>
      <c r="AZ15" s="10">
        <f t="shared" si="18"/>
        <v>4220.6580374999994</v>
      </c>
      <c r="BA15" s="10">
        <f t="shared" si="18"/>
        <v>4220.6580374999994</v>
      </c>
      <c r="BB15" s="10">
        <f t="shared" si="18"/>
        <v>4220.6580374999994</v>
      </c>
      <c r="BC15" s="10">
        <f t="shared" si="18"/>
        <v>4220.6580374999994</v>
      </c>
      <c r="BD15" s="10">
        <f t="shared" si="18"/>
        <v>4220.6580374999994</v>
      </c>
      <c r="BE15" s="10">
        <f t="shared" si="18"/>
        <v>4220.6580374999994</v>
      </c>
      <c r="BF15" s="10">
        <f t="shared" si="18"/>
        <v>4220.6580374999994</v>
      </c>
      <c r="BG15" s="10">
        <f t="shared" si="18"/>
        <v>4220.6580374999994</v>
      </c>
      <c r="BH15" s="10">
        <f t="shared" si="18"/>
        <v>4220.6580374999994</v>
      </c>
      <c r="BI15" s="10">
        <f t="shared" si="18"/>
        <v>4220.6580374999994</v>
      </c>
      <c r="BJ15" s="31">
        <f t="shared" si="18"/>
        <v>4220.6580374999994</v>
      </c>
    </row>
    <row r="16" spans="1:62">
      <c r="A16" s="1"/>
      <c r="B16" s="57" t="s">
        <v>186</v>
      </c>
      <c r="C16" s="14"/>
      <c r="D16" s="14"/>
      <c r="E16" s="14"/>
      <c r="F16" s="14"/>
      <c r="G16" s="14"/>
      <c r="H16" s="14"/>
      <c r="I16" s="14">
        <f t="shared" ref="I16:N18" si="23">45000/12</f>
        <v>3750</v>
      </c>
      <c r="J16" s="14">
        <f t="shared" si="23"/>
        <v>3750</v>
      </c>
      <c r="K16" s="14">
        <f t="shared" si="23"/>
        <v>3750</v>
      </c>
      <c r="L16" s="14">
        <f t="shared" si="23"/>
        <v>3750</v>
      </c>
      <c r="M16" s="14">
        <f t="shared" si="23"/>
        <v>3750</v>
      </c>
      <c r="N16" s="31">
        <f t="shared" si="23"/>
        <v>3750</v>
      </c>
      <c r="O16" s="10">
        <f t="shared" si="10"/>
        <v>3862.5</v>
      </c>
      <c r="P16" s="10">
        <f t="shared" si="11"/>
        <v>3862.5</v>
      </c>
      <c r="Q16" s="10">
        <f t="shared" si="11"/>
        <v>3862.5</v>
      </c>
      <c r="R16" s="10">
        <f t="shared" si="11"/>
        <v>3862.5</v>
      </c>
      <c r="S16" s="10">
        <f t="shared" si="11"/>
        <v>3862.5</v>
      </c>
      <c r="T16" s="10">
        <f t="shared" si="11"/>
        <v>3862.5</v>
      </c>
      <c r="U16" s="10">
        <f t="shared" si="11"/>
        <v>3862.5</v>
      </c>
      <c r="V16" s="10">
        <f t="shared" si="11"/>
        <v>3862.5</v>
      </c>
      <c r="W16" s="10">
        <f t="shared" si="11"/>
        <v>3862.5</v>
      </c>
      <c r="X16" s="10">
        <f t="shared" si="11"/>
        <v>3862.5</v>
      </c>
      <c r="Y16" s="10">
        <f t="shared" si="11"/>
        <v>3862.5</v>
      </c>
      <c r="Z16" s="31">
        <f t="shared" si="11"/>
        <v>3862.5</v>
      </c>
      <c r="AA16" s="10">
        <f t="shared" si="12"/>
        <v>3978.375</v>
      </c>
      <c r="AB16" s="10">
        <f t="shared" si="13"/>
        <v>3978.375</v>
      </c>
      <c r="AC16" s="10">
        <f t="shared" si="13"/>
        <v>3978.375</v>
      </c>
      <c r="AD16" s="10">
        <f t="shared" si="13"/>
        <v>3978.375</v>
      </c>
      <c r="AE16" s="10">
        <f t="shared" si="13"/>
        <v>3978.375</v>
      </c>
      <c r="AF16" s="10">
        <f t="shared" si="13"/>
        <v>3978.375</v>
      </c>
      <c r="AG16" s="10">
        <f t="shared" si="13"/>
        <v>3978.375</v>
      </c>
      <c r="AH16" s="10">
        <f t="shared" si="13"/>
        <v>3978.375</v>
      </c>
      <c r="AI16" s="10">
        <f t="shared" si="13"/>
        <v>3978.375</v>
      </c>
      <c r="AJ16" s="10">
        <f t="shared" si="13"/>
        <v>3978.375</v>
      </c>
      <c r="AK16" s="10">
        <f t="shared" si="13"/>
        <v>3978.375</v>
      </c>
      <c r="AL16" s="31">
        <f t="shared" si="13"/>
        <v>3978.375</v>
      </c>
      <c r="AM16" s="10">
        <f t="shared" si="14"/>
        <v>4097.7262499999997</v>
      </c>
      <c r="AN16" s="10">
        <f t="shared" si="15"/>
        <v>4097.7262499999997</v>
      </c>
      <c r="AO16" s="10">
        <f t="shared" ref="AO16:AX16" si="24">AN16</f>
        <v>4097.7262499999997</v>
      </c>
      <c r="AP16" s="10">
        <f t="shared" si="24"/>
        <v>4097.7262499999997</v>
      </c>
      <c r="AQ16" s="10">
        <f t="shared" si="24"/>
        <v>4097.7262499999997</v>
      </c>
      <c r="AR16" s="10">
        <f t="shared" si="24"/>
        <v>4097.7262499999997</v>
      </c>
      <c r="AS16" s="10">
        <f t="shared" si="24"/>
        <v>4097.7262499999997</v>
      </c>
      <c r="AT16" s="10">
        <f t="shared" si="24"/>
        <v>4097.7262499999997</v>
      </c>
      <c r="AU16" s="10">
        <f t="shared" si="24"/>
        <v>4097.7262499999997</v>
      </c>
      <c r="AV16" s="10">
        <f t="shared" si="24"/>
        <v>4097.7262499999997</v>
      </c>
      <c r="AW16" s="10">
        <f t="shared" si="24"/>
        <v>4097.7262499999997</v>
      </c>
      <c r="AX16" s="31">
        <f t="shared" si="24"/>
        <v>4097.7262499999997</v>
      </c>
      <c r="AY16" s="10">
        <f t="shared" si="17"/>
        <v>4220.6580374999994</v>
      </c>
      <c r="AZ16" s="10">
        <f t="shared" si="18"/>
        <v>4220.6580374999994</v>
      </c>
      <c r="BA16" s="10">
        <f t="shared" si="18"/>
        <v>4220.6580374999994</v>
      </c>
      <c r="BB16" s="10">
        <f t="shared" si="18"/>
        <v>4220.6580374999994</v>
      </c>
      <c r="BC16" s="10">
        <f t="shared" si="18"/>
        <v>4220.6580374999994</v>
      </c>
      <c r="BD16" s="10">
        <f t="shared" si="18"/>
        <v>4220.6580374999994</v>
      </c>
      <c r="BE16" s="10">
        <f t="shared" si="18"/>
        <v>4220.6580374999994</v>
      </c>
      <c r="BF16" s="10">
        <f t="shared" si="18"/>
        <v>4220.6580374999994</v>
      </c>
      <c r="BG16" s="10">
        <f t="shared" si="18"/>
        <v>4220.6580374999994</v>
      </c>
      <c r="BH16" s="10">
        <f t="shared" si="18"/>
        <v>4220.6580374999994</v>
      </c>
      <c r="BI16" s="10">
        <f t="shared" si="18"/>
        <v>4220.6580374999994</v>
      </c>
      <c r="BJ16" s="31">
        <f t="shared" si="18"/>
        <v>4220.6580374999994</v>
      </c>
    </row>
    <row r="17" spans="1:62">
      <c r="A17" s="1"/>
      <c r="B17" s="57" t="s">
        <v>187</v>
      </c>
      <c r="C17" s="14"/>
      <c r="D17" s="14"/>
      <c r="E17" s="14"/>
      <c r="F17" s="14"/>
      <c r="G17" s="14"/>
      <c r="H17" s="14"/>
      <c r="I17" s="14">
        <f t="shared" si="23"/>
        <v>3750</v>
      </c>
      <c r="J17" s="14">
        <f t="shared" si="23"/>
        <v>3750</v>
      </c>
      <c r="K17" s="14">
        <f t="shared" si="23"/>
        <v>3750</v>
      </c>
      <c r="L17" s="14">
        <f t="shared" si="23"/>
        <v>3750</v>
      </c>
      <c r="M17" s="14">
        <f t="shared" si="23"/>
        <v>3750</v>
      </c>
      <c r="N17" s="31">
        <f t="shared" si="23"/>
        <v>3750</v>
      </c>
      <c r="O17" s="10">
        <f t="shared" si="10"/>
        <v>3862.5</v>
      </c>
      <c r="P17" s="10">
        <f t="shared" si="11"/>
        <v>3862.5</v>
      </c>
      <c r="Q17" s="10">
        <f t="shared" si="11"/>
        <v>3862.5</v>
      </c>
      <c r="R17" s="10">
        <f t="shared" si="11"/>
        <v>3862.5</v>
      </c>
      <c r="S17" s="10">
        <f t="shared" si="11"/>
        <v>3862.5</v>
      </c>
      <c r="T17" s="10">
        <f t="shared" si="11"/>
        <v>3862.5</v>
      </c>
      <c r="U17" s="10">
        <f t="shared" si="11"/>
        <v>3862.5</v>
      </c>
      <c r="V17" s="10">
        <f t="shared" si="11"/>
        <v>3862.5</v>
      </c>
      <c r="W17" s="10">
        <f t="shared" si="11"/>
        <v>3862.5</v>
      </c>
      <c r="X17" s="10">
        <f t="shared" si="11"/>
        <v>3862.5</v>
      </c>
      <c r="Y17" s="10">
        <f t="shared" si="11"/>
        <v>3862.5</v>
      </c>
      <c r="Z17" s="31">
        <f t="shared" si="11"/>
        <v>3862.5</v>
      </c>
      <c r="AA17" s="10">
        <f t="shared" si="12"/>
        <v>3978.375</v>
      </c>
      <c r="AB17" s="10">
        <f t="shared" si="13"/>
        <v>3978.375</v>
      </c>
      <c r="AC17" s="10">
        <f t="shared" si="13"/>
        <v>3978.375</v>
      </c>
      <c r="AD17" s="10">
        <f t="shared" si="13"/>
        <v>3978.375</v>
      </c>
      <c r="AE17" s="10">
        <f t="shared" si="13"/>
        <v>3978.375</v>
      </c>
      <c r="AF17" s="10">
        <f t="shared" si="13"/>
        <v>3978.375</v>
      </c>
      <c r="AG17" s="10">
        <f t="shared" si="13"/>
        <v>3978.375</v>
      </c>
      <c r="AH17" s="10">
        <f t="shared" si="13"/>
        <v>3978.375</v>
      </c>
      <c r="AI17" s="10">
        <f t="shared" si="13"/>
        <v>3978.375</v>
      </c>
      <c r="AJ17" s="10">
        <f t="shared" si="13"/>
        <v>3978.375</v>
      </c>
      <c r="AK17" s="10">
        <f t="shared" si="13"/>
        <v>3978.375</v>
      </c>
      <c r="AL17" s="31">
        <f t="shared" si="13"/>
        <v>3978.375</v>
      </c>
      <c r="AM17" s="10">
        <f t="shared" si="14"/>
        <v>4097.7262499999997</v>
      </c>
      <c r="AN17" s="10">
        <f t="shared" si="15"/>
        <v>4097.7262499999997</v>
      </c>
      <c r="AO17" s="10">
        <f t="shared" ref="AO17:AX17" si="25">AN17</f>
        <v>4097.7262499999997</v>
      </c>
      <c r="AP17" s="10">
        <f t="shared" si="25"/>
        <v>4097.7262499999997</v>
      </c>
      <c r="AQ17" s="10">
        <f t="shared" si="25"/>
        <v>4097.7262499999997</v>
      </c>
      <c r="AR17" s="10">
        <f t="shared" si="25"/>
        <v>4097.7262499999997</v>
      </c>
      <c r="AS17" s="10">
        <f t="shared" si="25"/>
        <v>4097.7262499999997</v>
      </c>
      <c r="AT17" s="10">
        <f t="shared" si="25"/>
        <v>4097.7262499999997</v>
      </c>
      <c r="AU17" s="10">
        <f t="shared" si="25"/>
        <v>4097.7262499999997</v>
      </c>
      <c r="AV17" s="10">
        <f t="shared" si="25"/>
        <v>4097.7262499999997</v>
      </c>
      <c r="AW17" s="10">
        <f t="shared" si="25"/>
        <v>4097.7262499999997</v>
      </c>
      <c r="AX17" s="31">
        <f t="shared" si="25"/>
        <v>4097.7262499999997</v>
      </c>
      <c r="AY17" s="10">
        <f t="shared" si="17"/>
        <v>4220.6580374999994</v>
      </c>
      <c r="AZ17" s="10">
        <f t="shared" si="18"/>
        <v>4220.6580374999994</v>
      </c>
      <c r="BA17" s="10">
        <f t="shared" si="18"/>
        <v>4220.6580374999994</v>
      </c>
      <c r="BB17" s="10">
        <f t="shared" si="18"/>
        <v>4220.6580374999994</v>
      </c>
      <c r="BC17" s="10">
        <f t="shared" si="18"/>
        <v>4220.6580374999994</v>
      </c>
      <c r="BD17" s="10">
        <f t="shared" si="18"/>
        <v>4220.6580374999994</v>
      </c>
      <c r="BE17" s="10">
        <f t="shared" si="18"/>
        <v>4220.6580374999994</v>
      </c>
      <c r="BF17" s="10">
        <f t="shared" si="18"/>
        <v>4220.6580374999994</v>
      </c>
      <c r="BG17" s="10">
        <f t="shared" si="18"/>
        <v>4220.6580374999994</v>
      </c>
      <c r="BH17" s="10">
        <f t="shared" si="18"/>
        <v>4220.6580374999994</v>
      </c>
      <c r="BI17" s="10">
        <f t="shared" si="18"/>
        <v>4220.6580374999994</v>
      </c>
      <c r="BJ17" s="31">
        <f t="shared" si="18"/>
        <v>4220.6580374999994</v>
      </c>
    </row>
    <row r="18" spans="1:62">
      <c r="A18" s="1"/>
      <c r="B18" s="57" t="s">
        <v>188</v>
      </c>
      <c r="C18" s="14"/>
      <c r="D18" s="14"/>
      <c r="E18" s="14"/>
      <c r="F18" s="14"/>
      <c r="G18" s="14"/>
      <c r="H18" s="14"/>
      <c r="I18" s="14">
        <f t="shared" si="23"/>
        <v>3750</v>
      </c>
      <c r="J18" s="14">
        <f t="shared" si="23"/>
        <v>3750</v>
      </c>
      <c r="K18" s="14">
        <f t="shared" si="23"/>
        <v>3750</v>
      </c>
      <c r="L18" s="14">
        <f t="shared" si="23"/>
        <v>3750</v>
      </c>
      <c r="M18" s="14">
        <f t="shared" si="23"/>
        <v>3750</v>
      </c>
      <c r="N18" s="31">
        <f t="shared" si="23"/>
        <v>3750</v>
      </c>
      <c r="O18" s="10">
        <f t="shared" si="10"/>
        <v>3862.5</v>
      </c>
      <c r="P18" s="10">
        <f t="shared" si="11"/>
        <v>3862.5</v>
      </c>
      <c r="Q18" s="10">
        <f t="shared" si="11"/>
        <v>3862.5</v>
      </c>
      <c r="R18" s="10">
        <f t="shared" si="11"/>
        <v>3862.5</v>
      </c>
      <c r="S18" s="10">
        <f t="shared" si="11"/>
        <v>3862.5</v>
      </c>
      <c r="T18" s="10">
        <f t="shared" si="11"/>
        <v>3862.5</v>
      </c>
      <c r="U18" s="10">
        <f t="shared" si="11"/>
        <v>3862.5</v>
      </c>
      <c r="V18" s="10">
        <f t="shared" si="11"/>
        <v>3862.5</v>
      </c>
      <c r="W18" s="10">
        <f t="shared" si="11"/>
        <v>3862.5</v>
      </c>
      <c r="X18" s="10">
        <f t="shared" si="11"/>
        <v>3862.5</v>
      </c>
      <c r="Y18" s="10">
        <f t="shared" si="11"/>
        <v>3862.5</v>
      </c>
      <c r="Z18" s="31">
        <f t="shared" si="11"/>
        <v>3862.5</v>
      </c>
      <c r="AA18" s="10">
        <f t="shared" si="12"/>
        <v>3978.375</v>
      </c>
      <c r="AB18" s="10">
        <f t="shared" si="13"/>
        <v>3978.375</v>
      </c>
      <c r="AC18" s="10">
        <f t="shared" si="13"/>
        <v>3978.375</v>
      </c>
      <c r="AD18" s="10">
        <f t="shared" si="13"/>
        <v>3978.375</v>
      </c>
      <c r="AE18" s="10">
        <f t="shared" si="13"/>
        <v>3978.375</v>
      </c>
      <c r="AF18" s="10">
        <f t="shared" si="13"/>
        <v>3978.375</v>
      </c>
      <c r="AG18" s="10">
        <f t="shared" si="13"/>
        <v>3978.375</v>
      </c>
      <c r="AH18" s="10">
        <f t="shared" si="13"/>
        <v>3978.375</v>
      </c>
      <c r="AI18" s="10">
        <f t="shared" si="13"/>
        <v>3978.375</v>
      </c>
      <c r="AJ18" s="10">
        <f t="shared" si="13"/>
        <v>3978.375</v>
      </c>
      <c r="AK18" s="10">
        <f t="shared" si="13"/>
        <v>3978.375</v>
      </c>
      <c r="AL18" s="31">
        <f t="shared" si="13"/>
        <v>3978.375</v>
      </c>
      <c r="AM18" s="10">
        <f t="shared" si="14"/>
        <v>4097.7262499999997</v>
      </c>
      <c r="AN18" s="10">
        <f t="shared" si="15"/>
        <v>4097.7262499999997</v>
      </c>
      <c r="AO18" s="10">
        <f t="shared" ref="AO18:AX18" si="26">AN18</f>
        <v>4097.7262499999997</v>
      </c>
      <c r="AP18" s="10">
        <f t="shared" si="26"/>
        <v>4097.7262499999997</v>
      </c>
      <c r="AQ18" s="10">
        <f t="shared" si="26"/>
        <v>4097.7262499999997</v>
      </c>
      <c r="AR18" s="10">
        <f t="shared" si="26"/>
        <v>4097.7262499999997</v>
      </c>
      <c r="AS18" s="10">
        <f t="shared" si="26"/>
        <v>4097.7262499999997</v>
      </c>
      <c r="AT18" s="10">
        <f t="shared" si="26"/>
        <v>4097.7262499999997</v>
      </c>
      <c r="AU18" s="10">
        <f t="shared" si="26"/>
        <v>4097.7262499999997</v>
      </c>
      <c r="AV18" s="10">
        <f t="shared" si="26"/>
        <v>4097.7262499999997</v>
      </c>
      <c r="AW18" s="10">
        <f t="shared" si="26"/>
        <v>4097.7262499999997</v>
      </c>
      <c r="AX18" s="31">
        <f t="shared" si="26"/>
        <v>4097.7262499999997</v>
      </c>
      <c r="AY18" s="10">
        <f t="shared" si="17"/>
        <v>4220.6580374999994</v>
      </c>
      <c r="AZ18" s="10">
        <f t="shared" si="18"/>
        <v>4220.6580374999994</v>
      </c>
      <c r="BA18" s="10">
        <f t="shared" si="18"/>
        <v>4220.6580374999994</v>
      </c>
      <c r="BB18" s="10">
        <f t="shared" si="18"/>
        <v>4220.6580374999994</v>
      </c>
      <c r="BC18" s="10">
        <f t="shared" si="18"/>
        <v>4220.6580374999994</v>
      </c>
      <c r="BD18" s="10">
        <f t="shared" si="18"/>
        <v>4220.6580374999994</v>
      </c>
      <c r="BE18" s="10">
        <f t="shared" si="18"/>
        <v>4220.6580374999994</v>
      </c>
      <c r="BF18" s="10">
        <f t="shared" si="18"/>
        <v>4220.6580374999994</v>
      </c>
      <c r="BG18" s="10">
        <f t="shared" si="18"/>
        <v>4220.6580374999994</v>
      </c>
      <c r="BH18" s="10">
        <f t="shared" si="18"/>
        <v>4220.6580374999994</v>
      </c>
      <c r="BI18" s="10">
        <f t="shared" si="18"/>
        <v>4220.6580374999994</v>
      </c>
      <c r="BJ18" s="31">
        <f t="shared" si="18"/>
        <v>4220.6580374999994</v>
      </c>
    </row>
    <row r="19" spans="1:62">
      <c r="A19" s="1"/>
      <c r="B19" s="57" t="s">
        <v>189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31"/>
      <c r="O19" s="10">
        <v>3750</v>
      </c>
      <c r="P19" s="10">
        <v>3750</v>
      </c>
      <c r="Q19" s="10">
        <v>3750</v>
      </c>
      <c r="R19" s="10">
        <v>3750</v>
      </c>
      <c r="S19" s="10">
        <v>3750</v>
      </c>
      <c r="T19" s="10">
        <v>3750</v>
      </c>
      <c r="U19" s="10">
        <v>3750</v>
      </c>
      <c r="V19" s="10">
        <v>3750</v>
      </c>
      <c r="W19" s="10">
        <v>3750</v>
      </c>
      <c r="X19" s="10">
        <v>3750</v>
      </c>
      <c r="Y19" s="10">
        <v>3750</v>
      </c>
      <c r="Z19" s="10">
        <v>3750</v>
      </c>
      <c r="AA19" s="10">
        <v>3863</v>
      </c>
      <c r="AB19" s="10">
        <v>3863</v>
      </c>
      <c r="AC19" s="10">
        <v>3863</v>
      </c>
      <c r="AD19" s="10">
        <v>3863</v>
      </c>
      <c r="AE19" s="10">
        <v>3863</v>
      </c>
      <c r="AF19" s="10">
        <v>3863</v>
      </c>
      <c r="AG19" s="10">
        <v>3863</v>
      </c>
      <c r="AH19" s="10">
        <v>3863</v>
      </c>
      <c r="AI19" s="10">
        <v>3863</v>
      </c>
      <c r="AJ19" s="10">
        <v>3863</v>
      </c>
      <c r="AK19" s="10">
        <v>3863</v>
      </c>
      <c r="AL19" s="10">
        <v>3863</v>
      </c>
      <c r="AM19" s="10">
        <f t="shared" si="14"/>
        <v>3978.8900000000003</v>
      </c>
      <c r="AN19" s="10">
        <f t="shared" si="15"/>
        <v>3978.8900000000003</v>
      </c>
      <c r="AO19" s="10">
        <f t="shared" ref="AO19:AX19" si="27">AN19</f>
        <v>3978.8900000000003</v>
      </c>
      <c r="AP19" s="10">
        <f t="shared" si="27"/>
        <v>3978.8900000000003</v>
      </c>
      <c r="AQ19" s="10">
        <f t="shared" si="27"/>
        <v>3978.8900000000003</v>
      </c>
      <c r="AR19" s="10">
        <f t="shared" si="27"/>
        <v>3978.8900000000003</v>
      </c>
      <c r="AS19" s="10">
        <f t="shared" si="27"/>
        <v>3978.8900000000003</v>
      </c>
      <c r="AT19" s="10">
        <f t="shared" si="27"/>
        <v>3978.8900000000003</v>
      </c>
      <c r="AU19" s="10">
        <f t="shared" si="27"/>
        <v>3978.8900000000003</v>
      </c>
      <c r="AV19" s="10">
        <f t="shared" si="27"/>
        <v>3978.8900000000003</v>
      </c>
      <c r="AW19" s="10">
        <f t="shared" si="27"/>
        <v>3978.8900000000003</v>
      </c>
      <c r="AX19" s="31">
        <f t="shared" si="27"/>
        <v>3978.8900000000003</v>
      </c>
      <c r="AY19" s="10">
        <f t="shared" si="17"/>
        <v>4098.2567000000008</v>
      </c>
      <c r="AZ19" s="10">
        <f t="shared" si="18"/>
        <v>4098.2567000000008</v>
      </c>
      <c r="BA19" s="10">
        <f t="shared" si="18"/>
        <v>4098.2567000000008</v>
      </c>
      <c r="BB19" s="10">
        <f t="shared" si="18"/>
        <v>4098.2567000000008</v>
      </c>
      <c r="BC19" s="10">
        <f t="shared" si="18"/>
        <v>4098.2567000000008</v>
      </c>
      <c r="BD19" s="10">
        <f t="shared" si="18"/>
        <v>4098.2567000000008</v>
      </c>
      <c r="BE19" s="10">
        <f t="shared" si="18"/>
        <v>4098.2567000000008</v>
      </c>
      <c r="BF19" s="10">
        <f t="shared" si="18"/>
        <v>4098.2567000000008</v>
      </c>
      <c r="BG19" s="10">
        <f t="shared" si="18"/>
        <v>4098.2567000000008</v>
      </c>
      <c r="BH19" s="10">
        <f t="shared" si="18"/>
        <v>4098.2567000000008</v>
      </c>
      <c r="BI19" s="10">
        <f t="shared" si="18"/>
        <v>4098.2567000000008</v>
      </c>
      <c r="BJ19" s="31">
        <f t="shared" si="18"/>
        <v>4098.2567000000008</v>
      </c>
    </row>
    <row r="20" spans="1:62">
      <c r="A20" s="1"/>
      <c r="B20" s="57" t="s">
        <v>190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31"/>
      <c r="O20" s="10">
        <v>3750</v>
      </c>
      <c r="P20" s="10">
        <v>3750</v>
      </c>
      <c r="Q20" s="10">
        <v>3750</v>
      </c>
      <c r="R20" s="10">
        <v>3750</v>
      </c>
      <c r="S20" s="10">
        <v>3750</v>
      </c>
      <c r="T20" s="10">
        <v>3750</v>
      </c>
      <c r="U20" s="10">
        <v>3750</v>
      </c>
      <c r="V20" s="10">
        <v>3750</v>
      </c>
      <c r="W20" s="10">
        <v>3750</v>
      </c>
      <c r="X20" s="10">
        <v>3750</v>
      </c>
      <c r="Y20" s="10">
        <v>3750</v>
      </c>
      <c r="Z20" s="10">
        <v>3750</v>
      </c>
      <c r="AA20" s="10">
        <v>3863</v>
      </c>
      <c r="AB20" s="10">
        <v>3863</v>
      </c>
      <c r="AC20" s="10">
        <v>3863</v>
      </c>
      <c r="AD20" s="10">
        <v>3863</v>
      </c>
      <c r="AE20" s="10">
        <v>3863</v>
      </c>
      <c r="AF20" s="10">
        <v>3863</v>
      </c>
      <c r="AG20" s="10">
        <v>3863</v>
      </c>
      <c r="AH20" s="10">
        <v>3863</v>
      </c>
      <c r="AI20" s="10">
        <v>3863</v>
      </c>
      <c r="AJ20" s="10">
        <v>3863</v>
      </c>
      <c r="AK20" s="10">
        <v>3863</v>
      </c>
      <c r="AL20" s="10">
        <v>3863</v>
      </c>
      <c r="AM20" s="10">
        <f t="shared" si="14"/>
        <v>3978.8900000000003</v>
      </c>
      <c r="AN20" s="10">
        <f t="shared" si="15"/>
        <v>3978.8900000000003</v>
      </c>
      <c r="AO20" s="10">
        <f t="shared" ref="AO20:AX20" si="28">AN20</f>
        <v>3978.8900000000003</v>
      </c>
      <c r="AP20" s="10">
        <f t="shared" si="28"/>
        <v>3978.8900000000003</v>
      </c>
      <c r="AQ20" s="10">
        <f t="shared" si="28"/>
        <v>3978.8900000000003</v>
      </c>
      <c r="AR20" s="10">
        <f t="shared" si="28"/>
        <v>3978.8900000000003</v>
      </c>
      <c r="AS20" s="10">
        <f t="shared" si="28"/>
        <v>3978.8900000000003</v>
      </c>
      <c r="AT20" s="10">
        <f t="shared" si="28"/>
        <v>3978.8900000000003</v>
      </c>
      <c r="AU20" s="10">
        <f t="shared" si="28"/>
        <v>3978.8900000000003</v>
      </c>
      <c r="AV20" s="10">
        <f t="shared" si="28"/>
        <v>3978.8900000000003</v>
      </c>
      <c r="AW20" s="10">
        <f t="shared" si="28"/>
        <v>3978.8900000000003</v>
      </c>
      <c r="AX20" s="31">
        <f t="shared" si="28"/>
        <v>3978.8900000000003</v>
      </c>
      <c r="AY20" s="10">
        <f t="shared" si="17"/>
        <v>4098.2567000000008</v>
      </c>
      <c r="AZ20" s="10">
        <f t="shared" si="18"/>
        <v>4098.2567000000008</v>
      </c>
      <c r="BA20" s="10">
        <f t="shared" si="18"/>
        <v>4098.2567000000008</v>
      </c>
      <c r="BB20" s="10">
        <f t="shared" si="18"/>
        <v>4098.2567000000008</v>
      </c>
      <c r="BC20" s="10">
        <f t="shared" si="18"/>
        <v>4098.2567000000008</v>
      </c>
      <c r="BD20" s="10">
        <f t="shared" si="18"/>
        <v>4098.2567000000008</v>
      </c>
      <c r="BE20" s="10">
        <f t="shared" si="18"/>
        <v>4098.2567000000008</v>
      </c>
      <c r="BF20" s="10">
        <f t="shared" si="18"/>
        <v>4098.2567000000008</v>
      </c>
      <c r="BG20" s="10">
        <f t="shared" si="18"/>
        <v>4098.2567000000008</v>
      </c>
      <c r="BH20" s="10">
        <f t="shared" si="18"/>
        <v>4098.2567000000008</v>
      </c>
      <c r="BI20" s="10">
        <f t="shared" si="18"/>
        <v>4098.2567000000008</v>
      </c>
      <c r="BJ20" s="31">
        <f t="shared" si="18"/>
        <v>4098.2567000000008</v>
      </c>
    </row>
    <row r="21" spans="1:62">
      <c r="A21" s="1"/>
      <c r="B21" s="57" t="s">
        <v>191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31"/>
      <c r="O21" s="10">
        <v>3750</v>
      </c>
      <c r="P21" s="10">
        <v>3750</v>
      </c>
      <c r="Q21" s="10">
        <v>3750</v>
      </c>
      <c r="R21" s="10">
        <v>3750</v>
      </c>
      <c r="S21" s="10">
        <v>3750</v>
      </c>
      <c r="T21" s="10">
        <v>3750</v>
      </c>
      <c r="U21" s="10">
        <v>3750</v>
      </c>
      <c r="V21" s="10">
        <v>3750</v>
      </c>
      <c r="W21" s="10">
        <v>3750</v>
      </c>
      <c r="X21" s="10">
        <v>3750</v>
      </c>
      <c r="Y21" s="10">
        <v>3750</v>
      </c>
      <c r="Z21" s="10">
        <v>3750</v>
      </c>
      <c r="AA21" s="10">
        <v>3863</v>
      </c>
      <c r="AB21" s="10">
        <v>3863</v>
      </c>
      <c r="AC21" s="10">
        <v>3863</v>
      </c>
      <c r="AD21" s="10">
        <v>3863</v>
      </c>
      <c r="AE21" s="10">
        <v>3863</v>
      </c>
      <c r="AF21" s="10">
        <v>3863</v>
      </c>
      <c r="AG21" s="10">
        <v>3863</v>
      </c>
      <c r="AH21" s="10">
        <v>3863</v>
      </c>
      <c r="AI21" s="10">
        <v>3863</v>
      </c>
      <c r="AJ21" s="10">
        <v>3863</v>
      </c>
      <c r="AK21" s="10">
        <v>3863</v>
      </c>
      <c r="AL21" s="10">
        <v>3863</v>
      </c>
      <c r="AM21" s="10">
        <f t="shared" si="14"/>
        <v>3978.8900000000003</v>
      </c>
      <c r="AN21" s="10">
        <f t="shared" si="15"/>
        <v>3978.8900000000003</v>
      </c>
      <c r="AO21" s="10">
        <f t="shared" ref="AO21:AX21" si="29">AN21</f>
        <v>3978.8900000000003</v>
      </c>
      <c r="AP21" s="10">
        <f t="shared" si="29"/>
        <v>3978.8900000000003</v>
      </c>
      <c r="AQ21" s="10">
        <f t="shared" si="29"/>
        <v>3978.8900000000003</v>
      </c>
      <c r="AR21" s="10">
        <f t="shared" si="29"/>
        <v>3978.8900000000003</v>
      </c>
      <c r="AS21" s="10">
        <f t="shared" si="29"/>
        <v>3978.8900000000003</v>
      </c>
      <c r="AT21" s="10">
        <f t="shared" si="29"/>
        <v>3978.8900000000003</v>
      </c>
      <c r="AU21" s="10">
        <f t="shared" si="29"/>
        <v>3978.8900000000003</v>
      </c>
      <c r="AV21" s="10">
        <f t="shared" si="29"/>
        <v>3978.8900000000003</v>
      </c>
      <c r="AW21" s="10">
        <f t="shared" si="29"/>
        <v>3978.8900000000003</v>
      </c>
      <c r="AX21" s="31">
        <f t="shared" si="29"/>
        <v>3978.8900000000003</v>
      </c>
      <c r="AY21" s="10">
        <f t="shared" si="17"/>
        <v>4098.2567000000008</v>
      </c>
      <c r="AZ21" s="10">
        <f t="shared" si="18"/>
        <v>4098.2567000000008</v>
      </c>
      <c r="BA21" s="10">
        <f t="shared" si="18"/>
        <v>4098.2567000000008</v>
      </c>
      <c r="BB21" s="10">
        <f t="shared" si="18"/>
        <v>4098.2567000000008</v>
      </c>
      <c r="BC21" s="10">
        <f t="shared" si="18"/>
        <v>4098.2567000000008</v>
      </c>
      <c r="BD21" s="10">
        <f t="shared" si="18"/>
        <v>4098.2567000000008</v>
      </c>
      <c r="BE21" s="10">
        <f t="shared" si="18"/>
        <v>4098.2567000000008</v>
      </c>
      <c r="BF21" s="10">
        <f t="shared" si="18"/>
        <v>4098.2567000000008</v>
      </c>
      <c r="BG21" s="10">
        <f t="shared" si="18"/>
        <v>4098.2567000000008</v>
      </c>
      <c r="BH21" s="10">
        <f t="shared" si="18"/>
        <v>4098.2567000000008</v>
      </c>
      <c r="BI21" s="10">
        <f t="shared" si="18"/>
        <v>4098.2567000000008</v>
      </c>
      <c r="BJ21" s="31">
        <f t="shared" si="18"/>
        <v>4098.2567000000008</v>
      </c>
    </row>
    <row r="22" spans="1:62">
      <c r="A22" s="1"/>
      <c r="B22" s="57" t="s">
        <v>192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31"/>
      <c r="O22" s="10">
        <v>3750</v>
      </c>
      <c r="P22" s="10">
        <v>3750</v>
      </c>
      <c r="Q22" s="10">
        <v>3750</v>
      </c>
      <c r="R22" s="10">
        <v>3750</v>
      </c>
      <c r="S22" s="10">
        <v>3750</v>
      </c>
      <c r="T22" s="10">
        <v>3750</v>
      </c>
      <c r="U22" s="10">
        <v>3750</v>
      </c>
      <c r="V22" s="10">
        <v>3750</v>
      </c>
      <c r="W22" s="10">
        <v>3750</v>
      </c>
      <c r="X22" s="10">
        <v>3750</v>
      </c>
      <c r="Y22" s="10">
        <v>3750</v>
      </c>
      <c r="Z22" s="10">
        <v>3750</v>
      </c>
      <c r="AA22" s="10">
        <v>3863</v>
      </c>
      <c r="AB22" s="10">
        <v>3863</v>
      </c>
      <c r="AC22" s="10">
        <v>3863</v>
      </c>
      <c r="AD22" s="10">
        <v>3863</v>
      </c>
      <c r="AE22" s="10">
        <v>3863</v>
      </c>
      <c r="AF22" s="10">
        <v>3863</v>
      </c>
      <c r="AG22" s="10">
        <v>3863</v>
      </c>
      <c r="AH22" s="10">
        <v>3863</v>
      </c>
      <c r="AI22" s="10">
        <v>3863</v>
      </c>
      <c r="AJ22" s="10">
        <v>3863</v>
      </c>
      <c r="AK22" s="10">
        <v>3863</v>
      </c>
      <c r="AL22" s="10">
        <v>3863</v>
      </c>
      <c r="AM22" s="10">
        <f t="shared" si="14"/>
        <v>3978.8900000000003</v>
      </c>
      <c r="AN22" s="10">
        <f t="shared" si="15"/>
        <v>3978.8900000000003</v>
      </c>
      <c r="AO22" s="10">
        <f t="shared" ref="AO22:AX22" si="30">AN22</f>
        <v>3978.8900000000003</v>
      </c>
      <c r="AP22" s="10">
        <f t="shared" si="30"/>
        <v>3978.8900000000003</v>
      </c>
      <c r="AQ22" s="10">
        <f t="shared" si="30"/>
        <v>3978.8900000000003</v>
      </c>
      <c r="AR22" s="10">
        <f t="shared" si="30"/>
        <v>3978.8900000000003</v>
      </c>
      <c r="AS22" s="10">
        <f t="shared" si="30"/>
        <v>3978.8900000000003</v>
      </c>
      <c r="AT22" s="10">
        <f t="shared" si="30"/>
        <v>3978.8900000000003</v>
      </c>
      <c r="AU22" s="10">
        <f t="shared" si="30"/>
        <v>3978.8900000000003</v>
      </c>
      <c r="AV22" s="10">
        <f t="shared" si="30"/>
        <v>3978.8900000000003</v>
      </c>
      <c r="AW22" s="10">
        <f t="shared" si="30"/>
        <v>3978.8900000000003</v>
      </c>
      <c r="AX22" s="31">
        <f t="shared" si="30"/>
        <v>3978.8900000000003</v>
      </c>
      <c r="AY22" s="10">
        <f t="shared" si="17"/>
        <v>4098.2567000000008</v>
      </c>
      <c r="AZ22" s="10">
        <f t="shared" si="18"/>
        <v>4098.2567000000008</v>
      </c>
      <c r="BA22" s="10">
        <f t="shared" si="18"/>
        <v>4098.2567000000008</v>
      </c>
      <c r="BB22" s="10">
        <f t="shared" si="18"/>
        <v>4098.2567000000008</v>
      </c>
      <c r="BC22" s="10">
        <f t="shared" si="18"/>
        <v>4098.2567000000008</v>
      </c>
      <c r="BD22" s="10">
        <f t="shared" si="18"/>
        <v>4098.2567000000008</v>
      </c>
      <c r="BE22" s="10">
        <f t="shared" si="18"/>
        <v>4098.2567000000008</v>
      </c>
      <c r="BF22" s="10">
        <f t="shared" si="18"/>
        <v>4098.2567000000008</v>
      </c>
      <c r="BG22" s="10">
        <f t="shared" si="18"/>
        <v>4098.2567000000008</v>
      </c>
      <c r="BH22" s="10">
        <f t="shared" si="18"/>
        <v>4098.2567000000008</v>
      </c>
      <c r="BI22" s="10">
        <f t="shared" si="18"/>
        <v>4098.2567000000008</v>
      </c>
      <c r="BJ22" s="31">
        <f t="shared" si="18"/>
        <v>4098.2567000000008</v>
      </c>
    </row>
    <row r="23" spans="1:62">
      <c r="A23" s="1"/>
      <c r="B23" s="57" t="s">
        <v>193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31"/>
      <c r="O23" s="10"/>
      <c r="P23" s="10"/>
      <c r="Q23" s="10"/>
      <c r="R23" s="10"/>
      <c r="S23" s="10"/>
      <c r="T23" s="10"/>
      <c r="U23" s="10">
        <v>3750</v>
      </c>
      <c r="V23" s="10">
        <v>3750</v>
      </c>
      <c r="W23" s="10">
        <v>3750</v>
      </c>
      <c r="X23" s="10">
        <v>3750</v>
      </c>
      <c r="Y23" s="10">
        <v>3750</v>
      </c>
      <c r="Z23" s="10">
        <v>3750</v>
      </c>
      <c r="AA23" s="10">
        <v>3863</v>
      </c>
      <c r="AB23" s="10">
        <v>3863</v>
      </c>
      <c r="AC23" s="10">
        <v>3863</v>
      </c>
      <c r="AD23" s="10">
        <v>3863</v>
      </c>
      <c r="AE23" s="10">
        <v>3863</v>
      </c>
      <c r="AF23" s="10">
        <v>3863</v>
      </c>
      <c r="AG23" s="10">
        <v>3863</v>
      </c>
      <c r="AH23" s="10">
        <v>3863</v>
      </c>
      <c r="AI23" s="10">
        <v>3863</v>
      </c>
      <c r="AJ23" s="10">
        <v>3863</v>
      </c>
      <c r="AK23" s="10">
        <v>3863</v>
      </c>
      <c r="AL23" s="10">
        <v>3863</v>
      </c>
      <c r="AM23" s="10">
        <v>3979</v>
      </c>
      <c r="AN23" s="10">
        <f t="shared" si="15"/>
        <v>3979</v>
      </c>
      <c r="AO23" s="10">
        <f t="shared" ref="AO23:AX26" si="31">AN23</f>
        <v>3979</v>
      </c>
      <c r="AP23" s="10">
        <f t="shared" si="31"/>
        <v>3979</v>
      </c>
      <c r="AQ23" s="10">
        <f t="shared" si="31"/>
        <v>3979</v>
      </c>
      <c r="AR23" s="10">
        <f t="shared" si="31"/>
        <v>3979</v>
      </c>
      <c r="AS23" s="10">
        <f t="shared" si="31"/>
        <v>3979</v>
      </c>
      <c r="AT23" s="10">
        <f t="shared" si="31"/>
        <v>3979</v>
      </c>
      <c r="AU23" s="10">
        <f t="shared" si="31"/>
        <v>3979</v>
      </c>
      <c r="AV23" s="10">
        <f t="shared" si="31"/>
        <v>3979</v>
      </c>
      <c r="AW23" s="10">
        <f t="shared" si="31"/>
        <v>3979</v>
      </c>
      <c r="AX23" s="31">
        <f t="shared" si="31"/>
        <v>3979</v>
      </c>
      <c r="AY23" s="10">
        <f t="shared" si="17"/>
        <v>4098.37</v>
      </c>
      <c r="AZ23" s="10">
        <f t="shared" si="18"/>
        <v>4098.37</v>
      </c>
      <c r="BA23" s="10">
        <f t="shared" si="18"/>
        <v>4098.37</v>
      </c>
      <c r="BB23" s="10">
        <f t="shared" si="18"/>
        <v>4098.37</v>
      </c>
      <c r="BC23" s="10">
        <f t="shared" si="18"/>
        <v>4098.37</v>
      </c>
      <c r="BD23" s="10">
        <f t="shared" si="18"/>
        <v>4098.37</v>
      </c>
      <c r="BE23" s="10">
        <f t="shared" si="18"/>
        <v>4098.37</v>
      </c>
      <c r="BF23" s="10">
        <f t="shared" si="18"/>
        <v>4098.37</v>
      </c>
      <c r="BG23" s="10">
        <f t="shared" si="18"/>
        <v>4098.37</v>
      </c>
      <c r="BH23" s="10">
        <f t="shared" si="18"/>
        <v>4098.37</v>
      </c>
      <c r="BI23" s="10">
        <f t="shared" si="18"/>
        <v>4098.37</v>
      </c>
      <c r="BJ23" s="31">
        <f t="shared" si="18"/>
        <v>4098.37</v>
      </c>
    </row>
    <row r="24" spans="1:62">
      <c r="A24" s="1"/>
      <c r="B24" s="57" t="s">
        <v>194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31"/>
      <c r="O24" s="10"/>
      <c r="P24" s="10"/>
      <c r="Q24" s="10"/>
      <c r="R24" s="10"/>
      <c r="S24" s="10"/>
      <c r="T24" s="10"/>
      <c r="U24" s="10">
        <v>3750</v>
      </c>
      <c r="V24" s="10">
        <v>3750</v>
      </c>
      <c r="W24" s="10">
        <v>3750</v>
      </c>
      <c r="X24" s="10">
        <v>3750</v>
      </c>
      <c r="Y24" s="10">
        <v>3750</v>
      </c>
      <c r="Z24" s="10">
        <v>3750</v>
      </c>
      <c r="AA24" s="10">
        <v>3853</v>
      </c>
      <c r="AB24" s="10">
        <v>3853</v>
      </c>
      <c r="AC24" s="10">
        <v>3853</v>
      </c>
      <c r="AD24" s="10">
        <v>3853</v>
      </c>
      <c r="AE24" s="10">
        <v>3853</v>
      </c>
      <c r="AF24" s="10">
        <v>3853</v>
      </c>
      <c r="AG24" s="10">
        <v>3853</v>
      </c>
      <c r="AH24" s="10">
        <v>3853</v>
      </c>
      <c r="AI24" s="10">
        <v>3853</v>
      </c>
      <c r="AJ24" s="10">
        <v>3853</v>
      </c>
      <c r="AK24" s="10">
        <v>3853</v>
      </c>
      <c r="AL24" s="10">
        <v>3853</v>
      </c>
      <c r="AM24" s="10">
        <v>3979</v>
      </c>
      <c r="AN24" s="10">
        <v>3979</v>
      </c>
      <c r="AO24" s="10">
        <v>3979</v>
      </c>
      <c r="AP24" s="10">
        <v>3979</v>
      </c>
      <c r="AQ24" s="10">
        <f t="shared" si="31"/>
        <v>3979</v>
      </c>
      <c r="AR24" s="10">
        <f t="shared" si="31"/>
        <v>3979</v>
      </c>
      <c r="AS24" s="10">
        <f t="shared" si="31"/>
        <v>3979</v>
      </c>
      <c r="AT24" s="10">
        <f t="shared" si="31"/>
        <v>3979</v>
      </c>
      <c r="AU24" s="10">
        <f t="shared" si="31"/>
        <v>3979</v>
      </c>
      <c r="AV24" s="10">
        <f t="shared" si="31"/>
        <v>3979</v>
      </c>
      <c r="AW24" s="10">
        <f t="shared" si="31"/>
        <v>3979</v>
      </c>
      <c r="AX24" s="31">
        <f t="shared" si="31"/>
        <v>3979</v>
      </c>
      <c r="AY24" s="10">
        <f t="shared" si="17"/>
        <v>4098.37</v>
      </c>
      <c r="AZ24" s="10">
        <f t="shared" si="18"/>
        <v>4098.37</v>
      </c>
      <c r="BA24" s="10">
        <f t="shared" si="18"/>
        <v>4098.37</v>
      </c>
      <c r="BB24" s="10">
        <f t="shared" si="18"/>
        <v>4098.37</v>
      </c>
      <c r="BC24" s="10">
        <f t="shared" si="18"/>
        <v>4098.37</v>
      </c>
      <c r="BD24" s="10">
        <f t="shared" si="18"/>
        <v>4098.37</v>
      </c>
      <c r="BE24" s="10">
        <f t="shared" si="18"/>
        <v>4098.37</v>
      </c>
      <c r="BF24" s="10">
        <f t="shared" si="18"/>
        <v>4098.37</v>
      </c>
      <c r="BG24" s="10">
        <f t="shared" si="18"/>
        <v>4098.37</v>
      </c>
      <c r="BH24" s="10">
        <f t="shared" si="18"/>
        <v>4098.37</v>
      </c>
      <c r="BI24" s="10">
        <f t="shared" si="18"/>
        <v>4098.37</v>
      </c>
      <c r="BJ24" s="31">
        <f t="shared" si="18"/>
        <v>4098.37</v>
      </c>
    </row>
    <row r="25" spans="1:62">
      <c r="A25" s="1"/>
      <c r="B25" s="57" t="s">
        <v>195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31"/>
      <c r="O25" s="10"/>
      <c r="P25" s="10"/>
      <c r="Q25" s="10"/>
      <c r="R25" s="10"/>
      <c r="S25" s="10"/>
      <c r="T25" s="10"/>
      <c r="U25" s="10">
        <v>3750</v>
      </c>
      <c r="V25" s="10">
        <v>3750</v>
      </c>
      <c r="W25" s="10">
        <v>3750</v>
      </c>
      <c r="X25" s="10">
        <v>3750</v>
      </c>
      <c r="Y25" s="10">
        <v>3750</v>
      </c>
      <c r="Z25" s="10">
        <v>3750</v>
      </c>
      <c r="AA25" s="10">
        <v>3863</v>
      </c>
      <c r="AB25" s="10">
        <v>3863</v>
      </c>
      <c r="AC25" s="10">
        <v>3863</v>
      </c>
      <c r="AD25" s="10">
        <v>3863</v>
      </c>
      <c r="AE25" s="10">
        <v>3863</v>
      </c>
      <c r="AF25" s="10">
        <v>3863</v>
      </c>
      <c r="AG25" s="10">
        <v>3863</v>
      </c>
      <c r="AH25" s="10">
        <v>3863</v>
      </c>
      <c r="AI25" s="10">
        <v>3863</v>
      </c>
      <c r="AJ25" s="10">
        <v>3863</v>
      </c>
      <c r="AK25" s="10">
        <v>3863</v>
      </c>
      <c r="AL25" s="10">
        <v>3863</v>
      </c>
      <c r="AM25" s="10">
        <v>3979</v>
      </c>
      <c r="AN25" s="10">
        <v>3979</v>
      </c>
      <c r="AO25" s="10">
        <v>3979</v>
      </c>
      <c r="AP25" s="10">
        <v>3979</v>
      </c>
      <c r="AQ25" s="10">
        <v>3979</v>
      </c>
      <c r="AR25" s="10">
        <v>3979</v>
      </c>
      <c r="AS25" s="10">
        <f>AS24</f>
        <v>3979</v>
      </c>
      <c r="AT25" s="10">
        <f t="shared" si="31"/>
        <v>3979</v>
      </c>
      <c r="AU25" s="10">
        <f t="shared" si="31"/>
        <v>3979</v>
      </c>
      <c r="AV25" s="10">
        <f t="shared" si="31"/>
        <v>3979</v>
      </c>
      <c r="AW25" s="10">
        <f t="shared" si="31"/>
        <v>3979</v>
      </c>
      <c r="AX25" s="31">
        <f t="shared" si="31"/>
        <v>3979</v>
      </c>
      <c r="AY25" s="10">
        <f t="shared" si="17"/>
        <v>4098.37</v>
      </c>
      <c r="AZ25" s="10">
        <f t="shared" si="18"/>
        <v>4098.37</v>
      </c>
      <c r="BA25" s="10">
        <f t="shared" si="18"/>
        <v>4098.37</v>
      </c>
      <c r="BB25" s="10">
        <f t="shared" si="18"/>
        <v>4098.37</v>
      </c>
      <c r="BC25" s="10">
        <f t="shared" si="18"/>
        <v>4098.37</v>
      </c>
      <c r="BD25" s="10">
        <f t="shared" si="18"/>
        <v>4098.37</v>
      </c>
      <c r="BE25" s="10">
        <f t="shared" si="18"/>
        <v>4098.37</v>
      </c>
      <c r="BF25" s="10">
        <f t="shared" si="18"/>
        <v>4098.37</v>
      </c>
      <c r="BG25" s="10">
        <f t="shared" si="18"/>
        <v>4098.37</v>
      </c>
      <c r="BH25" s="10">
        <f t="shared" si="18"/>
        <v>4098.37</v>
      </c>
      <c r="BI25" s="10">
        <f t="shared" si="18"/>
        <v>4098.37</v>
      </c>
      <c r="BJ25" s="31">
        <f t="shared" si="18"/>
        <v>4098.37</v>
      </c>
    </row>
    <row r="26" spans="1:62">
      <c r="A26" s="1"/>
      <c r="B26" s="57" t="s">
        <v>196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31"/>
      <c r="O26" s="10"/>
      <c r="P26" s="10"/>
      <c r="Q26" s="10"/>
      <c r="R26" s="10"/>
      <c r="S26" s="10"/>
      <c r="T26" s="10"/>
      <c r="U26" s="10">
        <v>3750</v>
      </c>
      <c r="V26" s="10">
        <v>3750</v>
      </c>
      <c r="W26" s="10">
        <v>3750</v>
      </c>
      <c r="X26" s="10">
        <v>3750</v>
      </c>
      <c r="Y26" s="10">
        <v>3750</v>
      </c>
      <c r="Z26" s="10">
        <v>3750</v>
      </c>
      <c r="AA26" s="10">
        <v>3863</v>
      </c>
      <c r="AB26" s="10">
        <v>3863</v>
      </c>
      <c r="AC26" s="10">
        <v>3863</v>
      </c>
      <c r="AD26" s="10">
        <v>3863</v>
      </c>
      <c r="AE26" s="10">
        <v>3863</v>
      </c>
      <c r="AF26" s="10">
        <v>3863</v>
      </c>
      <c r="AG26" s="10">
        <v>3863</v>
      </c>
      <c r="AH26" s="10">
        <v>3863</v>
      </c>
      <c r="AI26" s="10">
        <v>3863</v>
      </c>
      <c r="AJ26" s="10">
        <v>3863</v>
      </c>
      <c r="AK26" s="10">
        <v>3863</v>
      </c>
      <c r="AL26" s="10">
        <v>3863</v>
      </c>
      <c r="AM26" s="10">
        <v>3979</v>
      </c>
      <c r="AN26" s="10">
        <v>3979</v>
      </c>
      <c r="AO26" s="10">
        <v>3979</v>
      </c>
      <c r="AP26" s="10">
        <v>3979</v>
      </c>
      <c r="AQ26" s="10">
        <v>3979</v>
      </c>
      <c r="AR26" s="10">
        <v>3979</v>
      </c>
      <c r="AS26" s="10">
        <v>3979</v>
      </c>
      <c r="AT26" s="10">
        <v>3979</v>
      </c>
      <c r="AU26" s="10">
        <v>3979</v>
      </c>
      <c r="AV26" s="10">
        <f>AV25</f>
        <v>3979</v>
      </c>
      <c r="AW26" s="10">
        <f t="shared" si="31"/>
        <v>3979</v>
      </c>
      <c r="AX26" s="31">
        <f t="shared" si="31"/>
        <v>3979</v>
      </c>
      <c r="AY26" s="10">
        <f t="shared" si="17"/>
        <v>4098.37</v>
      </c>
      <c r="AZ26" s="10">
        <f t="shared" si="18"/>
        <v>4098.37</v>
      </c>
      <c r="BA26" s="10">
        <f t="shared" si="18"/>
        <v>4098.37</v>
      </c>
      <c r="BB26" s="10">
        <f t="shared" si="18"/>
        <v>4098.37</v>
      </c>
      <c r="BC26" s="10">
        <f t="shared" si="18"/>
        <v>4098.37</v>
      </c>
      <c r="BD26" s="10">
        <f t="shared" si="18"/>
        <v>4098.37</v>
      </c>
      <c r="BE26" s="10">
        <f t="shared" si="18"/>
        <v>4098.37</v>
      </c>
      <c r="BF26" s="10">
        <f t="shared" si="18"/>
        <v>4098.37</v>
      </c>
      <c r="BG26" s="10">
        <f t="shared" si="18"/>
        <v>4098.37</v>
      </c>
      <c r="BH26" s="10">
        <f t="shared" si="18"/>
        <v>4098.37</v>
      </c>
      <c r="BI26" s="10">
        <f t="shared" si="18"/>
        <v>4098.37</v>
      </c>
      <c r="BJ26" s="31">
        <f t="shared" si="18"/>
        <v>4098.37</v>
      </c>
    </row>
    <row r="27" spans="1:62">
      <c r="A27" s="1"/>
      <c r="B27" s="57" t="s">
        <v>197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31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31"/>
      <c r="AA27" s="10">
        <v>3750</v>
      </c>
      <c r="AB27" s="10">
        <v>3750</v>
      </c>
      <c r="AC27" s="10">
        <v>3750</v>
      </c>
      <c r="AD27" s="10">
        <v>3750</v>
      </c>
      <c r="AE27" s="10">
        <v>3750</v>
      </c>
      <c r="AF27" s="10">
        <v>3750</v>
      </c>
      <c r="AG27" s="10">
        <v>3750</v>
      </c>
      <c r="AH27" s="10">
        <v>3750</v>
      </c>
      <c r="AI27" s="10">
        <v>3750</v>
      </c>
      <c r="AJ27" s="10">
        <v>3750</v>
      </c>
      <c r="AK27" s="10">
        <v>3750</v>
      </c>
      <c r="AL27" s="10">
        <v>3750</v>
      </c>
      <c r="AM27" s="10">
        <v>3863</v>
      </c>
      <c r="AN27" s="10">
        <v>3863</v>
      </c>
      <c r="AO27" s="10">
        <v>3863</v>
      </c>
      <c r="AP27" s="10">
        <v>3863</v>
      </c>
      <c r="AQ27" s="10">
        <v>3863</v>
      </c>
      <c r="AR27" s="10">
        <v>3863</v>
      </c>
      <c r="AS27" s="10">
        <v>3863</v>
      </c>
      <c r="AT27" s="10">
        <v>3863</v>
      </c>
      <c r="AU27" s="10">
        <v>3863</v>
      </c>
      <c r="AV27" s="10">
        <v>3863</v>
      </c>
      <c r="AW27" s="10">
        <v>3863</v>
      </c>
      <c r="AX27" s="10">
        <v>3863</v>
      </c>
      <c r="AY27" s="10">
        <f>AY26</f>
        <v>4098.37</v>
      </c>
      <c r="AZ27" s="10">
        <f t="shared" si="18"/>
        <v>4098.37</v>
      </c>
      <c r="BA27" s="10">
        <f t="shared" si="18"/>
        <v>4098.37</v>
      </c>
      <c r="BB27" s="10">
        <f t="shared" si="18"/>
        <v>4098.37</v>
      </c>
      <c r="BC27" s="10">
        <f t="shared" si="18"/>
        <v>4098.37</v>
      </c>
      <c r="BD27" s="10">
        <f t="shared" si="18"/>
        <v>4098.37</v>
      </c>
      <c r="BE27" s="10">
        <f t="shared" si="18"/>
        <v>4098.37</v>
      </c>
      <c r="BF27" s="10">
        <f t="shared" si="18"/>
        <v>4098.37</v>
      </c>
      <c r="BG27" s="10">
        <f t="shared" si="18"/>
        <v>4098.37</v>
      </c>
      <c r="BH27" s="10">
        <f t="shared" si="18"/>
        <v>4098.37</v>
      </c>
      <c r="BI27" s="10">
        <f t="shared" si="18"/>
        <v>4098.37</v>
      </c>
      <c r="BJ27" s="31">
        <f t="shared" si="18"/>
        <v>4098.37</v>
      </c>
    </row>
    <row r="28" spans="1:62">
      <c r="A28" s="1"/>
      <c r="B28" s="57" t="s">
        <v>198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31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31"/>
      <c r="AA28" s="10">
        <v>3750</v>
      </c>
      <c r="AB28" s="10">
        <v>3750</v>
      </c>
      <c r="AC28" s="10">
        <v>3750</v>
      </c>
      <c r="AD28" s="10">
        <v>3750</v>
      </c>
      <c r="AE28" s="10">
        <v>3750</v>
      </c>
      <c r="AF28" s="10">
        <v>3750</v>
      </c>
      <c r="AG28" s="10">
        <v>3750</v>
      </c>
      <c r="AH28" s="10">
        <v>3750</v>
      </c>
      <c r="AI28" s="10">
        <v>3750</v>
      </c>
      <c r="AJ28" s="10">
        <v>3750</v>
      </c>
      <c r="AK28" s="10">
        <v>3750</v>
      </c>
      <c r="AL28" s="10">
        <v>3750</v>
      </c>
      <c r="AM28" s="10">
        <v>3863</v>
      </c>
      <c r="AN28" s="10">
        <v>3863</v>
      </c>
      <c r="AO28" s="10">
        <v>3863</v>
      </c>
      <c r="AP28" s="10">
        <v>3863</v>
      </c>
      <c r="AQ28" s="10">
        <v>3863</v>
      </c>
      <c r="AR28" s="10">
        <v>3863</v>
      </c>
      <c r="AS28" s="10">
        <v>3863</v>
      </c>
      <c r="AT28" s="10">
        <v>3863</v>
      </c>
      <c r="AU28" s="10">
        <v>3863</v>
      </c>
      <c r="AV28" s="10">
        <v>3863</v>
      </c>
      <c r="AW28" s="10">
        <v>3863</v>
      </c>
      <c r="AX28" s="10">
        <v>3863</v>
      </c>
      <c r="AY28" s="10">
        <v>4098</v>
      </c>
      <c r="AZ28" s="10">
        <f>AY28</f>
        <v>4098</v>
      </c>
      <c r="BA28" s="10">
        <v>4098</v>
      </c>
      <c r="BB28" s="10">
        <v>4098</v>
      </c>
      <c r="BC28" s="10">
        <v>4098</v>
      </c>
      <c r="BD28" s="10">
        <v>4098</v>
      </c>
      <c r="BE28" s="10">
        <v>4098</v>
      </c>
      <c r="BF28" s="10">
        <v>4098</v>
      </c>
      <c r="BG28" s="10">
        <v>4098</v>
      </c>
      <c r="BH28" s="10">
        <v>4098</v>
      </c>
      <c r="BI28" s="10">
        <v>4098</v>
      </c>
      <c r="BJ28" s="10">
        <v>4098</v>
      </c>
    </row>
    <row r="29" spans="1:62">
      <c r="A29" s="1"/>
      <c r="B29" s="57" t="s">
        <v>199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31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31"/>
      <c r="AA29" s="10">
        <v>3750</v>
      </c>
      <c r="AB29" s="10">
        <v>3750</v>
      </c>
      <c r="AC29" s="10">
        <v>3750</v>
      </c>
      <c r="AD29" s="10">
        <v>3750</v>
      </c>
      <c r="AE29" s="10">
        <v>3750</v>
      </c>
      <c r="AF29" s="10">
        <v>3750</v>
      </c>
      <c r="AG29" s="10">
        <v>3750</v>
      </c>
      <c r="AH29" s="10">
        <v>3750</v>
      </c>
      <c r="AI29" s="10">
        <v>3750</v>
      </c>
      <c r="AJ29" s="10">
        <v>3750</v>
      </c>
      <c r="AK29" s="10">
        <v>3750</v>
      </c>
      <c r="AL29" s="10">
        <v>3750</v>
      </c>
      <c r="AM29" s="10">
        <v>3863</v>
      </c>
      <c r="AN29" s="10">
        <v>3863</v>
      </c>
      <c r="AO29" s="10">
        <v>3863</v>
      </c>
      <c r="AP29" s="10">
        <v>3863</v>
      </c>
      <c r="AQ29" s="10">
        <v>3863</v>
      </c>
      <c r="AR29" s="10">
        <v>3863</v>
      </c>
      <c r="AS29" s="10">
        <v>3863</v>
      </c>
      <c r="AT29" s="10">
        <v>3863</v>
      </c>
      <c r="AU29" s="10">
        <v>3863</v>
      </c>
      <c r="AV29" s="10">
        <v>3863</v>
      </c>
      <c r="AW29" s="10">
        <v>3863</v>
      </c>
      <c r="AX29" s="10">
        <v>3863</v>
      </c>
      <c r="AY29" s="10">
        <v>4098</v>
      </c>
      <c r="AZ29" s="10">
        <v>4098</v>
      </c>
      <c r="BA29" s="10">
        <v>4098</v>
      </c>
      <c r="BB29" s="10">
        <v>4098</v>
      </c>
      <c r="BC29" s="10">
        <v>4098</v>
      </c>
      <c r="BD29" s="10">
        <v>4098</v>
      </c>
      <c r="BE29" s="10">
        <v>4098</v>
      </c>
      <c r="BF29" s="10">
        <v>4098</v>
      </c>
      <c r="BG29" s="10">
        <v>4098</v>
      </c>
      <c r="BH29" s="10">
        <v>4098</v>
      </c>
      <c r="BI29" s="10">
        <v>4098</v>
      </c>
      <c r="BJ29" s="10">
        <v>4098</v>
      </c>
    </row>
    <row r="30" spans="1:62">
      <c r="A30" s="1"/>
      <c r="B30" s="57" t="s">
        <v>200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3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31"/>
      <c r="AA30" s="10">
        <v>3750</v>
      </c>
      <c r="AB30" s="10">
        <v>3750</v>
      </c>
      <c r="AC30" s="10">
        <v>3750</v>
      </c>
      <c r="AD30" s="10">
        <v>3750</v>
      </c>
      <c r="AE30" s="10">
        <v>3750</v>
      </c>
      <c r="AF30" s="10">
        <v>3750</v>
      </c>
      <c r="AG30" s="10">
        <v>3750</v>
      </c>
      <c r="AH30" s="10">
        <v>3750</v>
      </c>
      <c r="AI30" s="10">
        <v>3750</v>
      </c>
      <c r="AJ30" s="10">
        <v>3750</v>
      </c>
      <c r="AK30" s="10">
        <v>3750</v>
      </c>
      <c r="AL30" s="10">
        <v>3750</v>
      </c>
      <c r="AM30" s="10">
        <v>3863</v>
      </c>
      <c r="AN30" s="10">
        <v>3863</v>
      </c>
      <c r="AO30" s="10">
        <v>3863</v>
      </c>
      <c r="AP30" s="10">
        <v>3863</v>
      </c>
      <c r="AQ30" s="10">
        <v>3863</v>
      </c>
      <c r="AR30" s="10">
        <v>3863</v>
      </c>
      <c r="AS30" s="10">
        <v>3863</v>
      </c>
      <c r="AT30" s="10">
        <v>3863</v>
      </c>
      <c r="AU30" s="10">
        <v>3863</v>
      </c>
      <c r="AV30" s="10">
        <v>3863</v>
      </c>
      <c r="AW30" s="10">
        <v>3863</v>
      </c>
      <c r="AX30" s="10">
        <v>3863</v>
      </c>
      <c r="AY30" s="10">
        <v>4098</v>
      </c>
      <c r="AZ30" s="10">
        <v>4098</v>
      </c>
      <c r="BA30" s="10">
        <v>4098</v>
      </c>
      <c r="BB30" s="10">
        <v>4098</v>
      </c>
      <c r="BC30" s="10">
        <v>4098</v>
      </c>
      <c r="BD30" s="10">
        <v>4098</v>
      </c>
      <c r="BE30" s="10">
        <v>4098</v>
      </c>
      <c r="BF30" s="10">
        <v>4098</v>
      </c>
      <c r="BG30" s="10">
        <v>4098</v>
      </c>
      <c r="BH30" s="10">
        <v>4098</v>
      </c>
      <c r="BI30" s="10">
        <v>4098</v>
      </c>
      <c r="BJ30" s="10">
        <v>4098</v>
      </c>
    </row>
    <row r="31" spans="1:62">
      <c r="A31" s="1"/>
      <c r="B31" s="57" t="s">
        <v>87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31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31"/>
      <c r="AA31" s="10"/>
      <c r="AB31" s="10"/>
      <c r="AC31" s="10"/>
      <c r="AD31" s="10"/>
      <c r="AE31" s="10"/>
      <c r="AF31" s="10"/>
      <c r="AG31" s="10">
        <f>45000/12</f>
        <v>3750</v>
      </c>
      <c r="AH31" s="10">
        <f t="shared" ref="AH31:AL31" si="32">45000/12</f>
        <v>3750</v>
      </c>
      <c r="AI31" s="10">
        <f t="shared" si="32"/>
        <v>3750</v>
      </c>
      <c r="AJ31" s="10">
        <f t="shared" si="32"/>
        <v>3750</v>
      </c>
      <c r="AK31" s="10">
        <f t="shared" si="32"/>
        <v>3750</v>
      </c>
      <c r="AL31" s="10">
        <f t="shared" si="32"/>
        <v>3750</v>
      </c>
      <c r="AM31" s="10">
        <v>3863</v>
      </c>
      <c r="AN31" s="10">
        <v>3863</v>
      </c>
      <c r="AO31" s="10">
        <v>3863</v>
      </c>
      <c r="AP31" s="10">
        <v>3863</v>
      </c>
      <c r="AQ31" s="10">
        <v>3863</v>
      </c>
      <c r="AR31" s="10">
        <v>3863</v>
      </c>
      <c r="AS31" s="10">
        <v>3863</v>
      </c>
      <c r="AT31" s="10">
        <v>3863</v>
      </c>
      <c r="AU31" s="10">
        <v>3863</v>
      </c>
      <c r="AV31" s="10">
        <v>3863</v>
      </c>
      <c r="AW31" s="10">
        <v>3863</v>
      </c>
      <c r="AX31" s="10">
        <v>3863</v>
      </c>
      <c r="AY31" s="10">
        <v>3979</v>
      </c>
      <c r="AZ31" s="10">
        <v>3979</v>
      </c>
      <c r="BA31" s="10">
        <v>3979</v>
      </c>
      <c r="BB31" s="10">
        <v>3979</v>
      </c>
      <c r="BC31" s="10">
        <v>3979</v>
      </c>
      <c r="BD31" s="10">
        <v>3979</v>
      </c>
      <c r="BE31" s="10">
        <v>3979</v>
      </c>
      <c r="BF31" s="10">
        <v>3979</v>
      </c>
      <c r="BG31" s="10">
        <v>3979</v>
      </c>
      <c r="BH31" s="10">
        <v>3979</v>
      </c>
      <c r="BI31" s="10">
        <v>3979</v>
      </c>
      <c r="BJ31" s="10">
        <v>3979</v>
      </c>
    </row>
    <row r="32" spans="1:62">
      <c r="A32" s="1"/>
      <c r="B32" s="57" t="s">
        <v>88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31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31"/>
      <c r="AA32" s="10"/>
      <c r="AB32" s="10"/>
      <c r="AC32" s="10"/>
      <c r="AD32" s="10"/>
      <c r="AE32" s="10"/>
      <c r="AF32" s="10"/>
      <c r="AG32" s="10">
        <v>3750</v>
      </c>
      <c r="AH32" s="10">
        <v>3750</v>
      </c>
      <c r="AI32" s="10">
        <v>3750</v>
      </c>
      <c r="AJ32" s="10">
        <v>3750</v>
      </c>
      <c r="AK32" s="10">
        <v>3750</v>
      </c>
      <c r="AL32" s="10">
        <v>3750</v>
      </c>
      <c r="AM32" s="10">
        <v>3863</v>
      </c>
      <c r="AN32" s="10">
        <v>3863</v>
      </c>
      <c r="AO32" s="10">
        <v>3863</v>
      </c>
      <c r="AP32" s="10">
        <v>3863</v>
      </c>
      <c r="AQ32" s="10">
        <v>3863</v>
      </c>
      <c r="AR32" s="10">
        <v>3863</v>
      </c>
      <c r="AS32" s="10">
        <v>3863</v>
      </c>
      <c r="AT32" s="10">
        <v>3863</v>
      </c>
      <c r="AU32" s="10">
        <v>3863</v>
      </c>
      <c r="AV32" s="10">
        <v>3863</v>
      </c>
      <c r="AW32" s="10">
        <v>3863</v>
      </c>
      <c r="AX32" s="10">
        <v>3863</v>
      </c>
      <c r="AY32" s="10">
        <v>3979</v>
      </c>
      <c r="AZ32" s="10">
        <v>3979</v>
      </c>
      <c r="BA32" s="10">
        <v>3979</v>
      </c>
      <c r="BB32" s="10">
        <v>3979</v>
      </c>
      <c r="BC32" s="10">
        <v>3979</v>
      </c>
      <c r="BD32" s="10">
        <v>3979</v>
      </c>
      <c r="BE32" s="10">
        <v>3979</v>
      </c>
      <c r="BF32" s="10">
        <v>3979</v>
      </c>
      <c r="BG32" s="10">
        <v>3979</v>
      </c>
      <c r="BH32" s="10">
        <v>3979</v>
      </c>
      <c r="BI32" s="10">
        <v>3979</v>
      </c>
      <c r="BJ32" s="10">
        <v>3979</v>
      </c>
    </row>
    <row r="33" spans="1:62">
      <c r="A33" s="1"/>
      <c r="B33" s="57" t="s">
        <v>89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31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31"/>
      <c r="AA33" s="10"/>
      <c r="AB33" s="10"/>
      <c r="AC33" s="10"/>
      <c r="AD33" s="10"/>
      <c r="AE33" s="10"/>
      <c r="AF33" s="10"/>
      <c r="AG33" s="10">
        <v>3750</v>
      </c>
      <c r="AH33" s="10">
        <v>3750</v>
      </c>
      <c r="AI33" s="10">
        <v>3750</v>
      </c>
      <c r="AJ33" s="10">
        <v>3750</v>
      </c>
      <c r="AK33" s="10">
        <v>3750</v>
      </c>
      <c r="AL33" s="10">
        <v>3750</v>
      </c>
      <c r="AM33" s="10">
        <v>3863</v>
      </c>
      <c r="AN33" s="10">
        <v>3863</v>
      </c>
      <c r="AO33" s="10">
        <v>3863</v>
      </c>
      <c r="AP33" s="10">
        <v>3863</v>
      </c>
      <c r="AQ33" s="10">
        <v>3863</v>
      </c>
      <c r="AR33" s="10">
        <v>3863</v>
      </c>
      <c r="AS33" s="10">
        <v>3863</v>
      </c>
      <c r="AT33" s="10">
        <v>3863</v>
      </c>
      <c r="AU33" s="10">
        <v>3863</v>
      </c>
      <c r="AV33" s="10">
        <v>3863</v>
      </c>
      <c r="AW33" s="10">
        <v>3863</v>
      </c>
      <c r="AX33" s="10">
        <v>3863</v>
      </c>
      <c r="AY33" s="10">
        <v>3979</v>
      </c>
      <c r="AZ33" s="10">
        <v>3979</v>
      </c>
      <c r="BA33" s="10">
        <v>3979</v>
      </c>
      <c r="BB33" s="10">
        <v>3979</v>
      </c>
      <c r="BC33" s="10">
        <v>3979</v>
      </c>
      <c r="BD33" s="10">
        <v>3979</v>
      </c>
      <c r="BE33" s="10">
        <v>3979</v>
      </c>
      <c r="BF33" s="10">
        <v>3979</v>
      </c>
      <c r="BG33" s="10">
        <v>3979</v>
      </c>
      <c r="BH33" s="10">
        <v>3979</v>
      </c>
      <c r="BI33" s="10">
        <v>3979</v>
      </c>
      <c r="BJ33" s="10">
        <v>3979</v>
      </c>
    </row>
    <row r="34" spans="1:62">
      <c r="A34" s="1"/>
      <c r="B34" s="57" t="s">
        <v>90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31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31"/>
      <c r="AA34" s="10"/>
      <c r="AB34" s="10"/>
      <c r="AC34" s="10"/>
      <c r="AD34" s="10"/>
      <c r="AE34" s="10"/>
      <c r="AF34" s="10"/>
      <c r="AG34" s="10">
        <v>3750</v>
      </c>
      <c r="AH34" s="10">
        <v>3750</v>
      </c>
      <c r="AI34" s="10">
        <v>3750</v>
      </c>
      <c r="AJ34" s="10">
        <v>3750</v>
      </c>
      <c r="AK34" s="10">
        <v>3750</v>
      </c>
      <c r="AL34" s="10">
        <v>3750</v>
      </c>
      <c r="AM34" s="10">
        <v>3863</v>
      </c>
      <c r="AN34" s="10">
        <v>3863</v>
      </c>
      <c r="AO34" s="10">
        <v>3863</v>
      </c>
      <c r="AP34" s="10">
        <v>3863</v>
      </c>
      <c r="AQ34" s="10">
        <v>3863</v>
      </c>
      <c r="AR34" s="10">
        <v>3863</v>
      </c>
      <c r="AS34" s="10">
        <v>3863</v>
      </c>
      <c r="AT34" s="10">
        <v>3863</v>
      </c>
      <c r="AU34" s="10">
        <v>3863</v>
      </c>
      <c r="AV34" s="10">
        <v>3863</v>
      </c>
      <c r="AW34" s="10">
        <v>3863</v>
      </c>
      <c r="AX34" s="10">
        <v>3863</v>
      </c>
      <c r="AY34" s="10">
        <v>3979</v>
      </c>
      <c r="AZ34" s="10">
        <v>3979</v>
      </c>
      <c r="BA34" s="10">
        <v>3979</v>
      </c>
      <c r="BB34" s="10">
        <v>3979</v>
      </c>
      <c r="BC34" s="10">
        <v>3979</v>
      </c>
      <c r="BD34" s="10">
        <v>3979</v>
      </c>
      <c r="BE34" s="10">
        <v>3979</v>
      </c>
      <c r="BF34" s="10">
        <v>3979</v>
      </c>
      <c r="BG34" s="10">
        <v>3979</v>
      </c>
      <c r="BH34" s="10">
        <v>3979</v>
      </c>
      <c r="BI34" s="10">
        <v>3979</v>
      </c>
      <c r="BJ34" s="10">
        <v>3979</v>
      </c>
    </row>
    <row r="35" spans="1:62" ht="14" customHeight="1">
      <c r="A35" s="1"/>
      <c r="B35" s="57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31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31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31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31"/>
    </row>
    <row r="36" spans="1:62">
      <c r="A36" s="1"/>
      <c r="B36" s="9" t="s">
        <v>179</v>
      </c>
      <c r="C36" s="7">
        <f>SUM(C10:C35)</f>
        <v>0</v>
      </c>
      <c r="D36" s="7">
        <f t="shared" ref="D36:BJ36" si="33">SUM(D10:D35)</f>
        <v>0</v>
      </c>
      <c r="E36" s="7">
        <f t="shared" si="33"/>
        <v>0</v>
      </c>
      <c r="F36" s="7">
        <f t="shared" si="33"/>
        <v>22500</v>
      </c>
      <c r="G36" s="7">
        <f t="shared" si="33"/>
        <v>22500</v>
      </c>
      <c r="H36" s="7">
        <f t="shared" si="33"/>
        <v>22500</v>
      </c>
      <c r="I36" s="7">
        <f t="shared" si="33"/>
        <v>33750</v>
      </c>
      <c r="J36" s="7">
        <f t="shared" si="33"/>
        <v>33750</v>
      </c>
      <c r="K36" s="7">
        <f t="shared" si="33"/>
        <v>33750</v>
      </c>
      <c r="L36" s="7">
        <f t="shared" si="33"/>
        <v>33750</v>
      </c>
      <c r="M36" s="7">
        <f t="shared" si="33"/>
        <v>33750</v>
      </c>
      <c r="N36" s="8">
        <f t="shared" si="33"/>
        <v>33750</v>
      </c>
      <c r="O36" s="7">
        <f t="shared" si="33"/>
        <v>49762.5</v>
      </c>
      <c r="P36" s="7">
        <f t="shared" si="33"/>
        <v>49762.5</v>
      </c>
      <c r="Q36" s="7">
        <f t="shared" si="33"/>
        <v>49762.5</v>
      </c>
      <c r="R36" s="7">
        <f t="shared" si="33"/>
        <v>49762.5</v>
      </c>
      <c r="S36" s="7">
        <f t="shared" si="33"/>
        <v>49762.5</v>
      </c>
      <c r="T36" s="7">
        <f t="shared" si="33"/>
        <v>49762.5</v>
      </c>
      <c r="U36" s="7">
        <f t="shared" si="33"/>
        <v>64762.5</v>
      </c>
      <c r="V36" s="7">
        <f t="shared" si="33"/>
        <v>64762.5</v>
      </c>
      <c r="W36" s="7">
        <f t="shared" si="33"/>
        <v>64762.5</v>
      </c>
      <c r="X36" s="7">
        <f t="shared" si="33"/>
        <v>64762.5</v>
      </c>
      <c r="Y36" s="7">
        <f t="shared" si="33"/>
        <v>64762.5</v>
      </c>
      <c r="Z36" s="8">
        <f t="shared" si="33"/>
        <v>64762.5</v>
      </c>
      <c r="AA36" s="7">
        <f t="shared" si="33"/>
        <v>81699.375</v>
      </c>
      <c r="AB36" s="7">
        <f t="shared" si="33"/>
        <v>81699.375</v>
      </c>
      <c r="AC36" s="7">
        <f t="shared" si="33"/>
        <v>81699.375</v>
      </c>
      <c r="AD36" s="7">
        <f t="shared" si="33"/>
        <v>81699.375</v>
      </c>
      <c r="AE36" s="7">
        <f t="shared" si="33"/>
        <v>81699.375</v>
      </c>
      <c r="AF36" s="7">
        <f t="shared" si="33"/>
        <v>81699.375</v>
      </c>
      <c r="AG36" s="7">
        <f t="shared" si="33"/>
        <v>96699.375</v>
      </c>
      <c r="AH36" s="7">
        <f t="shared" si="33"/>
        <v>96699.375</v>
      </c>
      <c r="AI36" s="7">
        <f t="shared" si="33"/>
        <v>96699.375</v>
      </c>
      <c r="AJ36" s="7">
        <f t="shared" si="33"/>
        <v>96699.375</v>
      </c>
      <c r="AK36" s="7">
        <f t="shared" si="33"/>
        <v>96699.375</v>
      </c>
      <c r="AL36" s="8">
        <f t="shared" si="33"/>
        <v>96699.375</v>
      </c>
      <c r="AM36" s="7">
        <f t="shared" si="33"/>
        <v>99615.096250000002</v>
      </c>
      <c r="AN36" s="7">
        <f t="shared" si="33"/>
        <v>99615.096250000002</v>
      </c>
      <c r="AO36" s="7">
        <f t="shared" si="33"/>
        <v>99615.096250000002</v>
      </c>
      <c r="AP36" s="7">
        <f t="shared" si="33"/>
        <v>99615.096250000002</v>
      </c>
      <c r="AQ36" s="7">
        <f t="shared" si="33"/>
        <v>99615.096250000002</v>
      </c>
      <c r="AR36" s="7">
        <f t="shared" si="33"/>
        <v>99615.096250000002</v>
      </c>
      <c r="AS36" s="7">
        <f t="shared" si="33"/>
        <v>99615.096250000002</v>
      </c>
      <c r="AT36" s="7">
        <f t="shared" si="33"/>
        <v>99615.096250000002</v>
      </c>
      <c r="AU36" s="7">
        <f t="shared" si="33"/>
        <v>99615.096250000002</v>
      </c>
      <c r="AV36" s="7">
        <f t="shared" si="33"/>
        <v>99615.096250000002</v>
      </c>
      <c r="AW36" s="7">
        <f t="shared" si="33"/>
        <v>99615.096250000002</v>
      </c>
      <c r="AX36" s="8">
        <f t="shared" si="33"/>
        <v>99615.096250000002</v>
      </c>
      <c r="AY36" s="7">
        <f t="shared" si="33"/>
        <v>103080.79913749997</v>
      </c>
      <c r="AZ36" s="7">
        <f t="shared" si="33"/>
        <v>103080.79913749997</v>
      </c>
      <c r="BA36" s="7">
        <f t="shared" si="33"/>
        <v>103080.79913749997</v>
      </c>
      <c r="BB36" s="7">
        <f t="shared" si="33"/>
        <v>103080.79913749997</v>
      </c>
      <c r="BC36" s="7">
        <f t="shared" si="33"/>
        <v>103080.79913749997</v>
      </c>
      <c r="BD36" s="7">
        <f t="shared" si="33"/>
        <v>103080.79913749997</v>
      </c>
      <c r="BE36" s="7">
        <f t="shared" si="33"/>
        <v>103080.79913749997</v>
      </c>
      <c r="BF36" s="7">
        <f t="shared" si="33"/>
        <v>103080.79913749997</v>
      </c>
      <c r="BG36" s="7">
        <f t="shared" si="33"/>
        <v>103080.79913749997</v>
      </c>
      <c r="BH36" s="7">
        <f t="shared" si="33"/>
        <v>103080.79913749997</v>
      </c>
      <c r="BI36" s="7">
        <f t="shared" si="33"/>
        <v>103080.79913749997</v>
      </c>
      <c r="BJ36" s="8">
        <f t="shared" si="33"/>
        <v>103080.79913749997</v>
      </c>
    </row>
    <row r="37" spans="1:62" hidden="1">
      <c r="A37" s="1"/>
      <c r="B37" s="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31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31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31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31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31"/>
    </row>
    <row r="38" spans="1:62" hidden="1">
      <c r="A38" s="1"/>
      <c r="B38" s="3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31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31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31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31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31"/>
    </row>
    <row r="39" spans="1:62" hidden="1">
      <c r="A39" s="1"/>
      <c r="B39" s="3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31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31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31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31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31"/>
    </row>
    <row r="40" spans="1:62">
      <c r="A40" s="1"/>
      <c r="B40" s="3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31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31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31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31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31"/>
    </row>
    <row r="41" spans="1:62">
      <c r="A41" s="1"/>
      <c r="B41" s="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31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31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31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31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31"/>
    </row>
    <row r="42" spans="1:62">
      <c r="A42" s="1"/>
      <c r="B42" s="9" t="s">
        <v>201</v>
      </c>
      <c r="C42" s="11">
        <f>SUM(C5,C7,C36)</f>
        <v>0</v>
      </c>
      <c r="D42" s="11">
        <f t="shared" ref="D42:BJ42" si="34">SUM(D5,D7,D36)</f>
        <v>0</v>
      </c>
      <c r="E42" s="11">
        <f t="shared" si="34"/>
        <v>0</v>
      </c>
      <c r="F42" s="11">
        <f t="shared" si="34"/>
        <v>28333.333333333332</v>
      </c>
      <c r="G42" s="11">
        <f t="shared" si="34"/>
        <v>28333.333333333332</v>
      </c>
      <c r="H42" s="11">
        <f t="shared" si="34"/>
        <v>28333.333333333332</v>
      </c>
      <c r="I42" s="11">
        <f t="shared" si="34"/>
        <v>39583.333333333336</v>
      </c>
      <c r="J42" s="11">
        <f t="shared" si="34"/>
        <v>39583.333333333336</v>
      </c>
      <c r="K42" s="11">
        <f t="shared" si="34"/>
        <v>39583.333333333336</v>
      </c>
      <c r="L42" s="11">
        <f t="shared" si="34"/>
        <v>39583.333333333336</v>
      </c>
      <c r="M42" s="11">
        <f t="shared" si="34"/>
        <v>39583.333333333336</v>
      </c>
      <c r="N42" s="38">
        <f t="shared" si="34"/>
        <v>39583.333333333336</v>
      </c>
      <c r="O42" s="11">
        <f t="shared" si="34"/>
        <v>55770.833333333336</v>
      </c>
      <c r="P42" s="11">
        <f t="shared" si="34"/>
        <v>55770.833333333336</v>
      </c>
      <c r="Q42" s="11">
        <f t="shared" si="34"/>
        <v>55770.833333333336</v>
      </c>
      <c r="R42" s="11">
        <f t="shared" si="34"/>
        <v>55770.833333333336</v>
      </c>
      <c r="S42" s="11">
        <f t="shared" si="34"/>
        <v>55770.833333333336</v>
      </c>
      <c r="T42" s="11">
        <f t="shared" si="34"/>
        <v>55770.833333333336</v>
      </c>
      <c r="U42" s="11">
        <f t="shared" si="34"/>
        <v>70770.833333333328</v>
      </c>
      <c r="V42" s="11">
        <f t="shared" si="34"/>
        <v>70770.833333333328</v>
      </c>
      <c r="W42" s="11">
        <f t="shared" si="34"/>
        <v>70770.833333333328</v>
      </c>
      <c r="X42" s="11">
        <f t="shared" si="34"/>
        <v>70770.833333333328</v>
      </c>
      <c r="Y42" s="11">
        <f t="shared" si="34"/>
        <v>70770.833333333328</v>
      </c>
      <c r="Z42" s="38">
        <f t="shared" si="34"/>
        <v>70770.833333333328</v>
      </c>
      <c r="AA42" s="11">
        <f t="shared" si="34"/>
        <v>92471.291666666672</v>
      </c>
      <c r="AB42" s="11">
        <f t="shared" si="34"/>
        <v>92471.291666666672</v>
      </c>
      <c r="AC42" s="11">
        <f t="shared" si="34"/>
        <v>92471.291666666672</v>
      </c>
      <c r="AD42" s="11">
        <f t="shared" si="34"/>
        <v>92471.291666666672</v>
      </c>
      <c r="AE42" s="11">
        <f t="shared" si="34"/>
        <v>92471.291666666672</v>
      </c>
      <c r="AF42" s="11">
        <f t="shared" si="34"/>
        <v>92471.291666666672</v>
      </c>
      <c r="AG42" s="11">
        <f t="shared" si="34"/>
        <v>107471.29166666667</v>
      </c>
      <c r="AH42" s="11">
        <f t="shared" si="34"/>
        <v>107471.29166666667</v>
      </c>
      <c r="AI42" s="11">
        <f t="shared" si="34"/>
        <v>107471.29166666667</v>
      </c>
      <c r="AJ42" s="11">
        <f t="shared" si="34"/>
        <v>107471.29166666667</v>
      </c>
      <c r="AK42" s="11">
        <f t="shared" si="34"/>
        <v>107471.29166666667</v>
      </c>
      <c r="AL42" s="38">
        <f t="shared" si="34"/>
        <v>107471.29166666667</v>
      </c>
      <c r="AM42" s="11">
        <f t="shared" si="34"/>
        <v>110710.17041666666</v>
      </c>
      <c r="AN42" s="11">
        <f t="shared" si="34"/>
        <v>110710.17041666666</v>
      </c>
      <c r="AO42" s="11">
        <f t="shared" si="34"/>
        <v>110710.17041666666</v>
      </c>
      <c r="AP42" s="11">
        <f t="shared" si="34"/>
        <v>110710.17041666666</v>
      </c>
      <c r="AQ42" s="11">
        <f t="shared" si="34"/>
        <v>110710.17041666666</v>
      </c>
      <c r="AR42" s="11">
        <f t="shared" si="34"/>
        <v>110710.17041666666</v>
      </c>
      <c r="AS42" s="11">
        <f t="shared" si="34"/>
        <v>110710.17041666666</v>
      </c>
      <c r="AT42" s="11">
        <f t="shared" si="34"/>
        <v>110710.17041666666</v>
      </c>
      <c r="AU42" s="11">
        <f t="shared" si="34"/>
        <v>110710.17041666666</v>
      </c>
      <c r="AV42" s="11">
        <f t="shared" si="34"/>
        <v>110710.17041666666</v>
      </c>
      <c r="AW42" s="11">
        <f t="shared" si="34"/>
        <v>110710.17041666666</v>
      </c>
      <c r="AX42" s="38">
        <f t="shared" si="34"/>
        <v>110710.17041666666</v>
      </c>
      <c r="AY42" s="11">
        <f t="shared" si="34"/>
        <v>114508.72552916664</v>
      </c>
      <c r="AZ42" s="11">
        <f t="shared" si="34"/>
        <v>114508.72552916664</v>
      </c>
      <c r="BA42" s="11">
        <f t="shared" si="34"/>
        <v>114508.72552916664</v>
      </c>
      <c r="BB42" s="11">
        <f t="shared" si="34"/>
        <v>114508.72552916664</v>
      </c>
      <c r="BC42" s="11">
        <f t="shared" si="34"/>
        <v>114508.72552916664</v>
      </c>
      <c r="BD42" s="11">
        <f t="shared" si="34"/>
        <v>114508.72552916664</v>
      </c>
      <c r="BE42" s="11">
        <f t="shared" si="34"/>
        <v>114508.72552916664</v>
      </c>
      <c r="BF42" s="11">
        <f t="shared" si="34"/>
        <v>114508.72552916664</v>
      </c>
      <c r="BG42" s="11">
        <f t="shared" si="34"/>
        <v>114508.72552916664</v>
      </c>
      <c r="BH42" s="11">
        <f t="shared" si="34"/>
        <v>114508.72552916664</v>
      </c>
      <c r="BI42" s="11">
        <f t="shared" si="34"/>
        <v>114508.72552916664</v>
      </c>
      <c r="BJ42" s="38">
        <f t="shared" si="34"/>
        <v>114508.72552916664</v>
      </c>
    </row>
    <row r="43" spans="1:62">
      <c r="A43" s="1"/>
      <c r="B43" s="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31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31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31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31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31"/>
    </row>
    <row r="44" spans="1:62">
      <c r="A44" s="1" t="s">
        <v>111</v>
      </c>
      <c r="B44" s="3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31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31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31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31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31"/>
    </row>
    <row r="45" spans="1:62">
      <c r="A45" s="1"/>
      <c r="B45" s="3" t="s">
        <v>109</v>
      </c>
      <c r="C45" s="14"/>
      <c r="D45" s="14"/>
      <c r="E45" s="14"/>
      <c r="F45" s="14">
        <f>55000/12</f>
        <v>4583.333333333333</v>
      </c>
      <c r="G45" s="14">
        <f t="shared" ref="G45:N49" si="35">F45</f>
        <v>4583.333333333333</v>
      </c>
      <c r="H45" s="14">
        <f t="shared" si="35"/>
        <v>4583.333333333333</v>
      </c>
      <c r="I45" s="14">
        <f t="shared" si="35"/>
        <v>4583.333333333333</v>
      </c>
      <c r="J45" s="14">
        <f t="shared" si="35"/>
        <v>4583.333333333333</v>
      </c>
      <c r="K45" s="14">
        <f t="shared" si="35"/>
        <v>4583.333333333333</v>
      </c>
      <c r="L45" s="14">
        <f t="shared" si="35"/>
        <v>4583.333333333333</v>
      </c>
      <c r="M45" s="14">
        <f t="shared" si="35"/>
        <v>4583.333333333333</v>
      </c>
      <c r="N45" s="31">
        <f t="shared" si="35"/>
        <v>4583.333333333333</v>
      </c>
      <c r="O45" s="10">
        <f>N45*(1+O$2)</f>
        <v>4720.833333333333</v>
      </c>
      <c r="P45" s="10">
        <f>O45</f>
        <v>4720.833333333333</v>
      </c>
      <c r="Q45" s="10">
        <f t="shared" ref="Q45:Z45" si="36">P45</f>
        <v>4720.833333333333</v>
      </c>
      <c r="R45" s="10">
        <f t="shared" si="36"/>
        <v>4720.833333333333</v>
      </c>
      <c r="S45" s="10">
        <f t="shared" si="36"/>
        <v>4720.833333333333</v>
      </c>
      <c r="T45" s="10">
        <f t="shared" si="36"/>
        <v>4720.833333333333</v>
      </c>
      <c r="U45" s="10">
        <f t="shared" si="36"/>
        <v>4720.833333333333</v>
      </c>
      <c r="V45" s="10">
        <f t="shared" si="36"/>
        <v>4720.833333333333</v>
      </c>
      <c r="W45" s="10">
        <f t="shared" si="36"/>
        <v>4720.833333333333</v>
      </c>
      <c r="X45" s="10">
        <f t="shared" si="36"/>
        <v>4720.833333333333</v>
      </c>
      <c r="Y45" s="10">
        <f t="shared" si="36"/>
        <v>4720.833333333333</v>
      </c>
      <c r="Z45" s="31">
        <f t="shared" si="36"/>
        <v>4720.833333333333</v>
      </c>
      <c r="AA45" s="10">
        <f>Z45*(1+$AA$2)</f>
        <v>4862.458333333333</v>
      </c>
      <c r="AB45" s="10">
        <f t="shared" ref="AB45:AL45" si="37">AA45</f>
        <v>4862.458333333333</v>
      </c>
      <c r="AC45" s="10">
        <f t="shared" si="37"/>
        <v>4862.458333333333</v>
      </c>
      <c r="AD45" s="10">
        <f t="shared" si="37"/>
        <v>4862.458333333333</v>
      </c>
      <c r="AE45" s="10">
        <f t="shared" si="37"/>
        <v>4862.458333333333</v>
      </c>
      <c r="AF45" s="10">
        <f t="shared" si="37"/>
        <v>4862.458333333333</v>
      </c>
      <c r="AG45" s="10">
        <f t="shared" si="37"/>
        <v>4862.458333333333</v>
      </c>
      <c r="AH45" s="10">
        <f t="shared" si="37"/>
        <v>4862.458333333333</v>
      </c>
      <c r="AI45" s="10">
        <f t="shared" si="37"/>
        <v>4862.458333333333</v>
      </c>
      <c r="AJ45" s="10">
        <f t="shared" si="37"/>
        <v>4862.458333333333</v>
      </c>
      <c r="AK45" s="10">
        <f t="shared" si="37"/>
        <v>4862.458333333333</v>
      </c>
      <c r="AL45" s="31">
        <f t="shared" si="37"/>
        <v>4862.458333333333</v>
      </c>
      <c r="AM45" s="10">
        <f>AL45*(1+$AA$2)</f>
        <v>5008.3320833333328</v>
      </c>
      <c r="AN45" s="10">
        <f t="shared" ref="AN45:AX45" si="38">AM45</f>
        <v>5008.3320833333328</v>
      </c>
      <c r="AO45" s="10">
        <f t="shared" si="38"/>
        <v>5008.3320833333328</v>
      </c>
      <c r="AP45" s="10">
        <f t="shared" si="38"/>
        <v>5008.3320833333328</v>
      </c>
      <c r="AQ45" s="10">
        <f t="shared" si="38"/>
        <v>5008.3320833333328</v>
      </c>
      <c r="AR45" s="10">
        <f t="shared" si="38"/>
        <v>5008.3320833333328</v>
      </c>
      <c r="AS45" s="10">
        <f t="shared" si="38"/>
        <v>5008.3320833333328</v>
      </c>
      <c r="AT45" s="10">
        <f t="shared" si="38"/>
        <v>5008.3320833333328</v>
      </c>
      <c r="AU45" s="10">
        <f t="shared" si="38"/>
        <v>5008.3320833333328</v>
      </c>
      <c r="AV45" s="10">
        <f t="shared" si="38"/>
        <v>5008.3320833333328</v>
      </c>
      <c r="AW45" s="10">
        <f t="shared" si="38"/>
        <v>5008.3320833333328</v>
      </c>
      <c r="AX45" s="31">
        <f t="shared" si="38"/>
        <v>5008.3320833333328</v>
      </c>
      <c r="AY45" s="10">
        <f>AX45*(1+$AA$2)</f>
        <v>5158.5820458333328</v>
      </c>
      <c r="AZ45" s="10">
        <f t="shared" ref="AZ45:BJ45" si="39">AY45</f>
        <v>5158.5820458333328</v>
      </c>
      <c r="BA45" s="10">
        <f t="shared" si="39"/>
        <v>5158.5820458333328</v>
      </c>
      <c r="BB45" s="10">
        <f t="shared" si="39"/>
        <v>5158.5820458333328</v>
      </c>
      <c r="BC45" s="10">
        <f t="shared" si="39"/>
        <v>5158.5820458333328</v>
      </c>
      <c r="BD45" s="10">
        <f t="shared" si="39"/>
        <v>5158.5820458333328</v>
      </c>
      <c r="BE45" s="10">
        <f t="shared" si="39"/>
        <v>5158.5820458333328</v>
      </c>
      <c r="BF45" s="10">
        <f t="shared" si="39"/>
        <v>5158.5820458333328</v>
      </c>
      <c r="BG45" s="10">
        <f t="shared" si="39"/>
        <v>5158.5820458333328</v>
      </c>
      <c r="BH45" s="10">
        <f t="shared" si="39"/>
        <v>5158.5820458333328</v>
      </c>
      <c r="BI45" s="10">
        <f t="shared" si="39"/>
        <v>5158.5820458333328</v>
      </c>
      <c r="BJ45" s="31">
        <f t="shared" si="39"/>
        <v>5158.5820458333328</v>
      </c>
    </row>
    <row r="46" spans="1:62">
      <c r="A46" s="1"/>
      <c r="B46" s="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31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31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31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31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31"/>
    </row>
    <row r="47" spans="1:62">
      <c r="A47" s="1"/>
      <c r="B47" s="3" t="s">
        <v>2</v>
      </c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31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31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31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31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31"/>
    </row>
    <row r="48" spans="1:62">
      <c r="A48" s="1"/>
      <c r="B48" s="57" t="s">
        <v>3</v>
      </c>
      <c r="C48" s="14"/>
      <c r="D48" s="14"/>
      <c r="E48" s="14"/>
      <c r="F48" s="14">
        <f>E48</f>
        <v>0</v>
      </c>
      <c r="G48" s="14">
        <f>40000/12</f>
        <v>3333.3333333333335</v>
      </c>
      <c r="H48" s="14">
        <f t="shared" si="35"/>
        <v>3333.3333333333335</v>
      </c>
      <c r="I48" s="14">
        <f t="shared" si="35"/>
        <v>3333.3333333333335</v>
      </c>
      <c r="J48" s="14">
        <f t="shared" si="35"/>
        <v>3333.3333333333335</v>
      </c>
      <c r="K48" s="14">
        <f t="shared" ref="K48:L48" si="40">J48</f>
        <v>3333.3333333333335</v>
      </c>
      <c r="L48" s="14">
        <f t="shared" si="40"/>
        <v>3333.3333333333335</v>
      </c>
      <c r="M48" s="14">
        <f t="shared" si="35"/>
        <v>3333.3333333333335</v>
      </c>
      <c r="N48" s="31">
        <f t="shared" si="35"/>
        <v>3333.3333333333335</v>
      </c>
      <c r="O48" s="10">
        <f t="shared" ref="O48:O50" si="41">N48*(1+O$2)</f>
        <v>3433.3333333333335</v>
      </c>
      <c r="P48" s="10">
        <f t="shared" ref="P48:P50" si="42">O48</f>
        <v>3433.3333333333335</v>
      </c>
      <c r="Q48" s="10">
        <f t="shared" ref="Q48:Q50" si="43">P48</f>
        <v>3433.3333333333335</v>
      </c>
      <c r="R48" s="10">
        <f t="shared" ref="R48:R50" si="44">Q48</f>
        <v>3433.3333333333335</v>
      </c>
      <c r="S48" s="10">
        <f t="shared" ref="S48:S50" si="45">R48</f>
        <v>3433.3333333333335</v>
      </c>
      <c r="T48" s="10">
        <f t="shared" ref="T48:T50" si="46">S48</f>
        <v>3433.3333333333335</v>
      </c>
      <c r="U48" s="10">
        <f t="shared" ref="U48:U50" si="47">T48</f>
        <v>3433.3333333333335</v>
      </c>
      <c r="V48" s="10">
        <f t="shared" ref="V48:V50" si="48">U48</f>
        <v>3433.3333333333335</v>
      </c>
      <c r="W48" s="10">
        <f t="shared" ref="W48:W50" si="49">V48</f>
        <v>3433.3333333333335</v>
      </c>
      <c r="X48" s="10">
        <f t="shared" ref="X48:X50" si="50">W48</f>
        <v>3433.3333333333335</v>
      </c>
      <c r="Y48" s="10">
        <f t="shared" ref="Y48:Y50" si="51">X48</f>
        <v>3433.3333333333335</v>
      </c>
      <c r="Z48" s="31">
        <f t="shared" ref="Z48:Z50" si="52">Y48</f>
        <v>3433.3333333333335</v>
      </c>
      <c r="AA48" s="10">
        <f t="shared" ref="AA48:AA50" si="53">Z48*(1+$AA$2)</f>
        <v>3536.3333333333335</v>
      </c>
      <c r="AB48" s="10">
        <f t="shared" ref="AB48:AB51" si="54">AA48</f>
        <v>3536.3333333333335</v>
      </c>
      <c r="AC48" s="10">
        <f t="shared" ref="AC48:AC51" si="55">AB48</f>
        <v>3536.3333333333335</v>
      </c>
      <c r="AD48" s="10">
        <f t="shared" ref="AD48:AD51" si="56">AC48</f>
        <v>3536.3333333333335</v>
      </c>
      <c r="AE48" s="10">
        <f t="shared" ref="AE48:AE51" si="57">AD48</f>
        <v>3536.3333333333335</v>
      </c>
      <c r="AF48" s="10">
        <f t="shared" ref="AF48:AF51" si="58">AE48</f>
        <v>3536.3333333333335</v>
      </c>
      <c r="AG48" s="10">
        <f t="shared" ref="AG48:AG51" si="59">AF48</f>
        <v>3536.3333333333335</v>
      </c>
      <c r="AH48" s="10">
        <f t="shared" ref="AH48:AH51" si="60">AG48</f>
        <v>3536.3333333333335</v>
      </c>
      <c r="AI48" s="10">
        <f t="shared" ref="AI48:AI51" si="61">AH48</f>
        <v>3536.3333333333335</v>
      </c>
      <c r="AJ48" s="10">
        <f t="shared" ref="AJ48:AJ51" si="62">AI48</f>
        <v>3536.3333333333335</v>
      </c>
      <c r="AK48" s="10">
        <f t="shared" ref="AK48:AK51" si="63">AJ48</f>
        <v>3536.3333333333335</v>
      </c>
      <c r="AL48" s="31">
        <f t="shared" ref="AL48:AL51" si="64">AK48</f>
        <v>3536.3333333333335</v>
      </c>
      <c r="AM48" s="10">
        <f t="shared" ref="AM48:AM51" si="65">AL48*(1+$AA$2)</f>
        <v>3642.4233333333336</v>
      </c>
      <c r="AN48" s="10">
        <f t="shared" ref="AN48:AN53" si="66">AM48</f>
        <v>3642.4233333333336</v>
      </c>
      <c r="AO48" s="10">
        <f t="shared" ref="AO48:AO53" si="67">AN48</f>
        <v>3642.4233333333336</v>
      </c>
      <c r="AP48" s="10">
        <f t="shared" ref="AP48:AP53" si="68">AO48</f>
        <v>3642.4233333333336</v>
      </c>
      <c r="AQ48" s="10">
        <f t="shared" ref="AQ48:AQ53" si="69">AP48</f>
        <v>3642.4233333333336</v>
      </c>
      <c r="AR48" s="10">
        <f t="shared" ref="AR48:AR53" si="70">AQ48</f>
        <v>3642.4233333333336</v>
      </c>
      <c r="AS48" s="10">
        <f t="shared" ref="AS48:AS53" si="71">AR48</f>
        <v>3642.4233333333336</v>
      </c>
      <c r="AT48" s="10">
        <f t="shared" ref="AT48:AT53" si="72">AS48</f>
        <v>3642.4233333333336</v>
      </c>
      <c r="AU48" s="10">
        <f t="shared" ref="AU48:AU53" si="73">AT48</f>
        <v>3642.4233333333336</v>
      </c>
      <c r="AV48" s="10">
        <f t="shared" ref="AV48:AV53" si="74">AU48</f>
        <v>3642.4233333333336</v>
      </c>
      <c r="AW48" s="10">
        <f t="shared" ref="AW48:AW53" si="75">AV48</f>
        <v>3642.4233333333336</v>
      </c>
      <c r="AX48" s="31">
        <f t="shared" ref="AX48:AX53" si="76">AW48</f>
        <v>3642.4233333333336</v>
      </c>
      <c r="AY48" s="10">
        <f t="shared" ref="AY48:AY52" si="77">AX48*(1+$AA$2)</f>
        <v>3751.6960333333336</v>
      </c>
      <c r="AZ48" s="10">
        <f t="shared" ref="AZ48:AZ53" si="78">AY48</f>
        <v>3751.6960333333336</v>
      </c>
      <c r="BA48" s="10">
        <f t="shared" ref="BA48:BA53" si="79">AZ48</f>
        <v>3751.6960333333336</v>
      </c>
      <c r="BB48" s="10">
        <f t="shared" ref="BB48:BB53" si="80">BA48</f>
        <v>3751.6960333333336</v>
      </c>
      <c r="BC48" s="10">
        <f t="shared" ref="BC48:BC53" si="81">BB48</f>
        <v>3751.6960333333336</v>
      </c>
      <c r="BD48" s="10">
        <f t="shared" ref="BD48:BD53" si="82">BC48</f>
        <v>3751.6960333333336</v>
      </c>
      <c r="BE48" s="10">
        <f t="shared" ref="BE48:BE53" si="83">BD48</f>
        <v>3751.6960333333336</v>
      </c>
      <c r="BF48" s="10">
        <f t="shared" ref="BF48:BF53" si="84">BE48</f>
        <v>3751.6960333333336</v>
      </c>
      <c r="BG48" s="10">
        <f t="shared" ref="BG48:BG53" si="85">BF48</f>
        <v>3751.6960333333336</v>
      </c>
      <c r="BH48" s="10">
        <f t="shared" ref="BH48:BH53" si="86">BG48</f>
        <v>3751.6960333333336</v>
      </c>
      <c r="BI48" s="10">
        <f t="shared" ref="BI48:BI53" si="87">BH48</f>
        <v>3751.6960333333336</v>
      </c>
      <c r="BJ48" s="31">
        <f t="shared" ref="BJ48:BJ53" si="88">BI48</f>
        <v>3751.6960333333336</v>
      </c>
    </row>
    <row r="49" spans="1:62">
      <c r="A49" s="1"/>
      <c r="B49" s="57" t="s">
        <v>4</v>
      </c>
      <c r="C49" s="14"/>
      <c r="D49" s="14"/>
      <c r="E49" s="14"/>
      <c r="F49" s="14"/>
      <c r="G49" s="14">
        <f>40000/12</f>
        <v>3333.3333333333335</v>
      </c>
      <c r="H49" s="14">
        <f t="shared" si="35"/>
        <v>3333.3333333333335</v>
      </c>
      <c r="I49" s="14">
        <f t="shared" si="35"/>
        <v>3333.3333333333335</v>
      </c>
      <c r="J49" s="14">
        <f t="shared" si="35"/>
        <v>3333.3333333333335</v>
      </c>
      <c r="K49" s="14">
        <f t="shared" ref="K49:N50" si="89">J49</f>
        <v>3333.3333333333335</v>
      </c>
      <c r="L49" s="14">
        <f t="shared" si="89"/>
        <v>3333.3333333333335</v>
      </c>
      <c r="M49" s="14">
        <f t="shared" si="35"/>
        <v>3333.3333333333335</v>
      </c>
      <c r="N49" s="31">
        <f t="shared" si="35"/>
        <v>3333.3333333333335</v>
      </c>
      <c r="O49" s="10">
        <f t="shared" si="41"/>
        <v>3433.3333333333335</v>
      </c>
      <c r="P49" s="10">
        <f t="shared" si="42"/>
        <v>3433.3333333333335</v>
      </c>
      <c r="Q49" s="10">
        <f t="shared" si="43"/>
        <v>3433.3333333333335</v>
      </c>
      <c r="R49" s="10">
        <f t="shared" si="44"/>
        <v>3433.3333333333335</v>
      </c>
      <c r="S49" s="10">
        <f t="shared" si="45"/>
        <v>3433.3333333333335</v>
      </c>
      <c r="T49" s="10">
        <f t="shared" si="46"/>
        <v>3433.3333333333335</v>
      </c>
      <c r="U49" s="10">
        <f t="shared" si="47"/>
        <v>3433.3333333333335</v>
      </c>
      <c r="V49" s="10">
        <f t="shared" si="48"/>
        <v>3433.3333333333335</v>
      </c>
      <c r="W49" s="10">
        <f t="shared" si="49"/>
        <v>3433.3333333333335</v>
      </c>
      <c r="X49" s="10">
        <f t="shared" si="50"/>
        <v>3433.3333333333335</v>
      </c>
      <c r="Y49" s="10">
        <f t="shared" si="51"/>
        <v>3433.3333333333335</v>
      </c>
      <c r="Z49" s="31">
        <f t="shared" si="52"/>
        <v>3433.3333333333335</v>
      </c>
      <c r="AA49" s="10">
        <f t="shared" si="53"/>
        <v>3536.3333333333335</v>
      </c>
      <c r="AB49" s="10">
        <f t="shared" si="54"/>
        <v>3536.3333333333335</v>
      </c>
      <c r="AC49" s="10">
        <f t="shared" si="55"/>
        <v>3536.3333333333335</v>
      </c>
      <c r="AD49" s="10">
        <f t="shared" si="56"/>
        <v>3536.3333333333335</v>
      </c>
      <c r="AE49" s="10">
        <f t="shared" si="57"/>
        <v>3536.3333333333335</v>
      </c>
      <c r="AF49" s="10">
        <f t="shared" si="58"/>
        <v>3536.3333333333335</v>
      </c>
      <c r="AG49" s="10">
        <f t="shared" si="59"/>
        <v>3536.3333333333335</v>
      </c>
      <c r="AH49" s="10">
        <f t="shared" si="60"/>
        <v>3536.3333333333335</v>
      </c>
      <c r="AI49" s="10">
        <f t="shared" si="61"/>
        <v>3536.3333333333335</v>
      </c>
      <c r="AJ49" s="10">
        <f t="shared" si="62"/>
        <v>3536.3333333333335</v>
      </c>
      <c r="AK49" s="10">
        <f t="shared" si="63"/>
        <v>3536.3333333333335</v>
      </c>
      <c r="AL49" s="31">
        <f t="shared" si="64"/>
        <v>3536.3333333333335</v>
      </c>
      <c r="AM49" s="10">
        <f t="shared" si="65"/>
        <v>3642.4233333333336</v>
      </c>
      <c r="AN49" s="10">
        <f t="shared" si="66"/>
        <v>3642.4233333333336</v>
      </c>
      <c r="AO49" s="10">
        <f t="shared" si="67"/>
        <v>3642.4233333333336</v>
      </c>
      <c r="AP49" s="10">
        <f t="shared" si="68"/>
        <v>3642.4233333333336</v>
      </c>
      <c r="AQ49" s="10">
        <f t="shared" si="69"/>
        <v>3642.4233333333336</v>
      </c>
      <c r="AR49" s="10">
        <f t="shared" si="70"/>
        <v>3642.4233333333336</v>
      </c>
      <c r="AS49" s="10">
        <f t="shared" si="71"/>
        <v>3642.4233333333336</v>
      </c>
      <c r="AT49" s="10">
        <f t="shared" si="72"/>
        <v>3642.4233333333336</v>
      </c>
      <c r="AU49" s="10">
        <f t="shared" si="73"/>
        <v>3642.4233333333336</v>
      </c>
      <c r="AV49" s="10">
        <f t="shared" si="74"/>
        <v>3642.4233333333336</v>
      </c>
      <c r="AW49" s="10">
        <f t="shared" si="75"/>
        <v>3642.4233333333336</v>
      </c>
      <c r="AX49" s="31">
        <f t="shared" si="76"/>
        <v>3642.4233333333336</v>
      </c>
      <c r="AY49" s="10">
        <f t="shared" si="77"/>
        <v>3751.6960333333336</v>
      </c>
      <c r="AZ49" s="10">
        <f t="shared" si="78"/>
        <v>3751.6960333333336</v>
      </c>
      <c r="BA49" s="10">
        <f t="shared" si="79"/>
        <v>3751.6960333333336</v>
      </c>
      <c r="BB49" s="10">
        <f t="shared" si="80"/>
        <v>3751.6960333333336</v>
      </c>
      <c r="BC49" s="10">
        <f t="shared" si="81"/>
        <v>3751.6960333333336</v>
      </c>
      <c r="BD49" s="10">
        <f t="shared" si="82"/>
        <v>3751.6960333333336</v>
      </c>
      <c r="BE49" s="10">
        <f t="shared" si="83"/>
        <v>3751.6960333333336</v>
      </c>
      <c r="BF49" s="10">
        <f t="shared" si="84"/>
        <v>3751.6960333333336</v>
      </c>
      <c r="BG49" s="10">
        <f t="shared" si="85"/>
        <v>3751.6960333333336</v>
      </c>
      <c r="BH49" s="10">
        <f t="shared" si="86"/>
        <v>3751.6960333333336</v>
      </c>
      <c r="BI49" s="10">
        <f t="shared" si="87"/>
        <v>3751.6960333333336</v>
      </c>
      <c r="BJ49" s="31">
        <f t="shared" si="88"/>
        <v>3751.6960333333336</v>
      </c>
    </row>
    <row r="50" spans="1:62">
      <c r="A50" s="1"/>
      <c r="B50" s="57" t="s">
        <v>5</v>
      </c>
      <c r="C50" s="14"/>
      <c r="D50" s="14"/>
      <c r="E50" s="14"/>
      <c r="F50" s="14"/>
      <c r="G50" s="14"/>
      <c r="H50" s="14"/>
      <c r="I50" s="14"/>
      <c r="J50" s="14"/>
      <c r="K50" s="14">
        <f>40000/12</f>
        <v>3333.3333333333335</v>
      </c>
      <c r="L50" s="14">
        <f t="shared" si="89"/>
        <v>3333.3333333333335</v>
      </c>
      <c r="M50" s="14">
        <f t="shared" si="89"/>
        <v>3333.3333333333335</v>
      </c>
      <c r="N50" s="31">
        <f t="shared" si="89"/>
        <v>3333.3333333333335</v>
      </c>
      <c r="O50" s="10">
        <f t="shared" si="41"/>
        <v>3433.3333333333335</v>
      </c>
      <c r="P50" s="10">
        <f t="shared" si="42"/>
        <v>3433.3333333333335</v>
      </c>
      <c r="Q50" s="10">
        <f t="shared" si="43"/>
        <v>3433.3333333333335</v>
      </c>
      <c r="R50" s="10">
        <f t="shared" si="44"/>
        <v>3433.3333333333335</v>
      </c>
      <c r="S50" s="10">
        <f t="shared" si="45"/>
        <v>3433.3333333333335</v>
      </c>
      <c r="T50" s="10">
        <f t="shared" si="46"/>
        <v>3433.3333333333335</v>
      </c>
      <c r="U50" s="10">
        <f t="shared" si="47"/>
        <v>3433.3333333333335</v>
      </c>
      <c r="V50" s="10">
        <f t="shared" si="48"/>
        <v>3433.3333333333335</v>
      </c>
      <c r="W50" s="10">
        <f t="shared" si="49"/>
        <v>3433.3333333333335</v>
      </c>
      <c r="X50" s="10">
        <f t="shared" si="50"/>
        <v>3433.3333333333335</v>
      </c>
      <c r="Y50" s="10">
        <f t="shared" si="51"/>
        <v>3433.3333333333335</v>
      </c>
      <c r="Z50" s="31">
        <f t="shared" si="52"/>
        <v>3433.3333333333335</v>
      </c>
      <c r="AA50" s="10">
        <f t="shared" si="53"/>
        <v>3536.3333333333335</v>
      </c>
      <c r="AB50" s="10">
        <f t="shared" si="54"/>
        <v>3536.3333333333335</v>
      </c>
      <c r="AC50" s="10">
        <f t="shared" si="55"/>
        <v>3536.3333333333335</v>
      </c>
      <c r="AD50" s="10">
        <f t="shared" si="56"/>
        <v>3536.3333333333335</v>
      </c>
      <c r="AE50" s="10">
        <f t="shared" si="57"/>
        <v>3536.3333333333335</v>
      </c>
      <c r="AF50" s="10">
        <f t="shared" si="58"/>
        <v>3536.3333333333335</v>
      </c>
      <c r="AG50" s="10">
        <f t="shared" si="59"/>
        <v>3536.3333333333335</v>
      </c>
      <c r="AH50" s="10">
        <f t="shared" si="60"/>
        <v>3536.3333333333335</v>
      </c>
      <c r="AI50" s="10">
        <f t="shared" si="61"/>
        <v>3536.3333333333335</v>
      </c>
      <c r="AJ50" s="10">
        <f t="shared" si="62"/>
        <v>3536.3333333333335</v>
      </c>
      <c r="AK50" s="10">
        <f t="shared" si="63"/>
        <v>3536.3333333333335</v>
      </c>
      <c r="AL50" s="31">
        <f t="shared" si="64"/>
        <v>3536.3333333333335</v>
      </c>
      <c r="AM50" s="10">
        <f t="shared" si="65"/>
        <v>3642.4233333333336</v>
      </c>
      <c r="AN50" s="10">
        <f t="shared" si="66"/>
        <v>3642.4233333333336</v>
      </c>
      <c r="AO50" s="10">
        <f t="shared" si="67"/>
        <v>3642.4233333333336</v>
      </c>
      <c r="AP50" s="10">
        <f t="shared" si="68"/>
        <v>3642.4233333333336</v>
      </c>
      <c r="AQ50" s="10">
        <f t="shared" si="69"/>
        <v>3642.4233333333336</v>
      </c>
      <c r="AR50" s="10">
        <f t="shared" si="70"/>
        <v>3642.4233333333336</v>
      </c>
      <c r="AS50" s="10">
        <f t="shared" si="71"/>
        <v>3642.4233333333336</v>
      </c>
      <c r="AT50" s="10">
        <f t="shared" si="72"/>
        <v>3642.4233333333336</v>
      </c>
      <c r="AU50" s="10">
        <f t="shared" si="73"/>
        <v>3642.4233333333336</v>
      </c>
      <c r="AV50" s="10">
        <f t="shared" si="74"/>
        <v>3642.4233333333336</v>
      </c>
      <c r="AW50" s="10">
        <f t="shared" si="75"/>
        <v>3642.4233333333336</v>
      </c>
      <c r="AX50" s="31">
        <f t="shared" si="76"/>
        <v>3642.4233333333336</v>
      </c>
      <c r="AY50" s="10">
        <f t="shared" si="77"/>
        <v>3751.6960333333336</v>
      </c>
      <c r="AZ50" s="10">
        <f t="shared" si="78"/>
        <v>3751.6960333333336</v>
      </c>
      <c r="BA50" s="10">
        <f t="shared" si="79"/>
        <v>3751.6960333333336</v>
      </c>
      <c r="BB50" s="10">
        <f t="shared" si="80"/>
        <v>3751.6960333333336</v>
      </c>
      <c r="BC50" s="10">
        <f t="shared" si="81"/>
        <v>3751.6960333333336</v>
      </c>
      <c r="BD50" s="10">
        <f t="shared" si="82"/>
        <v>3751.6960333333336</v>
      </c>
      <c r="BE50" s="10">
        <f t="shared" si="83"/>
        <v>3751.6960333333336</v>
      </c>
      <c r="BF50" s="10">
        <f t="shared" si="84"/>
        <v>3751.6960333333336</v>
      </c>
      <c r="BG50" s="10">
        <f t="shared" si="85"/>
        <v>3751.6960333333336</v>
      </c>
      <c r="BH50" s="10">
        <f t="shared" si="86"/>
        <v>3751.6960333333336</v>
      </c>
      <c r="BI50" s="10">
        <f t="shared" si="87"/>
        <v>3751.6960333333336</v>
      </c>
      <c r="BJ50" s="31">
        <f t="shared" si="88"/>
        <v>3751.6960333333336</v>
      </c>
    </row>
    <row r="51" spans="1:62">
      <c r="A51" s="1"/>
      <c r="B51" s="57" t="s">
        <v>6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31"/>
      <c r="O51" s="10"/>
      <c r="P51" s="10"/>
      <c r="Q51" s="10"/>
      <c r="R51" s="10"/>
      <c r="S51" s="10"/>
      <c r="T51" s="10"/>
      <c r="U51" s="10">
        <f>40000/12</f>
        <v>3333.3333333333335</v>
      </c>
      <c r="V51" s="10">
        <f t="shared" ref="V51:Z51" si="90">40000/12</f>
        <v>3333.3333333333335</v>
      </c>
      <c r="W51" s="10">
        <f t="shared" si="90"/>
        <v>3333.3333333333335</v>
      </c>
      <c r="X51" s="10">
        <f t="shared" si="90"/>
        <v>3333.3333333333335</v>
      </c>
      <c r="Y51" s="10">
        <f t="shared" si="90"/>
        <v>3333.3333333333335</v>
      </c>
      <c r="Z51" s="10">
        <f t="shared" si="90"/>
        <v>3333.3333333333335</v>
      </c>
      <c r="AA51" s="10">
        <v>3433</v>
      </c>
      <c r="AB51" s="10">
        <f t="shared" si="54"/>
        <v>3433</v>
      </c>
      <c r="AC51" s="10">
        <f t="shared" si="55"/>
        <v>3433</v>
      </c>
      <c r="AD51" s="10">
        <f t="shared" si="56"/>
        <v>3433</v>
      </c>
      <c r="AE51" s="10">
        <f t="shared" si="57"/>
        <v>3433</v>
      </c>
      <c r="AF51" s="10">
        <f t="shared" si="58"/>
        <v>3433</v>
      </c>
      <c r="AG51" s="10">
        <f t="shared" si="59"/>
        <v>3433</v>
      </c>
      <c r="AH51" s="10">
        <f t="shared" si="60"/>
        <v>3433</v>
      </c>
      <c r="AI51" s="10">
        <f t="shared" si="61"/>
        <v>3433</v>
      </c>
      <c r="AJ51" s="10">
        <f t="shared" si="62"/>
        <v>3433</v>
      </c>
      <c r="AK51" s="10">
        <f t="shared" si="63"/>
        <v>3433</v>
      </c>
      <c r="AL51" s="31">
        <f t="shared" si="64"/>
        <v>3433</v>
      </c>
      <c r="AM51" s="10">
        <f t="shared" si="65"/>
        <v>3535.9900000000002</v>
      </c>
      <c r="AN51" s="10">
        <f t="shared" si="66"/>
        <v>3535.9900000000002</v>
      </c>
      <c r="AO51" s="10">
        <f t="shared" si="67"/>
        <v>3535.9900000000002</v>
      </c>
      <c r="AP51" s="10">
        <f t="shared" si="68"/>
        <v>3535.9900000000002</v>
      </c>
      <c r="AQ51" s="10">
        <f t="shared" si="69"/>
        <v>3535.9900000000002</v>
      </c>
      <c r="AR51" s="10">
        <f t="shared" si="70"/>
        <v>3535.9900000000002</v>
      </c>
      <c r="AS51" s="10">
        <f t="shared" si="71"/>
        <v>3535.9900000000002</v>
      </c>
      <c r="AT51" s="10">
        <f t="shared" si="72"/>
        <v>3535.9900000000002</v>
      </c>
      <c r="AU51" s="10">
        <f t="shared" si="73"/>
        <v>3535.9900000000002</v>
      </c>
      <c r="AV51" s="10">
        <f t="shared" si="74"/>
        <v>3535.9900000000002</v>
      </c>
      <c r="AW51" s="10">
        <f t="shared" si="75"/>
        <v>3535.9900000000002</v>
      </c>
      <c r="AX51" s="31">
        <f t="shared" si="76"/>
        <v>3535.9900000000002</v>
      </c>
      <c r="AY51" s="10">
        <f t="shared" si="77"/>
        <v>3642.0697000000005</v>
      </c>
      <c r="AZ51" s="10">
        <f t="shared" si="78"/>
        <v>3642.0697000000005</v>
      </c>
      <c r="BA51" s="10">
        <f t="shared" si="79"/>
        <v>3642.0697000000005</v>
      </c>
      <c r="BB51" s="10">
        <f t="shared" si="80"/>
        <v>3642.0697000000005</v>
      </c>
      <c r="BC51" s="10">
        <f t="shared" si="81"/>
        <v>3642.0697000000005</v>
      </c>
      <c r="BD51" s="10">
        <f t="shared" si="82"/>
        <v>3642.0697000000005</v>
      </c>
      <c r="BE51" s="10">
        <f t="shared" si="83"/>
        <v>3642.0697000000005</v>
      </c>
      <c r="BF51" s="10">
        <f t="shared" si="84"/>
        <v>3642.0697000000005</v>
      </c>
      <c r="BG51" s="10">
        <f t="shared" si="85"/>
        <v>3642.0697000000005</v>
      </c>
      <c r="BH51" s="10">
        <f t="shared" si="86"/>
        <v>3642.0697000000005</v>
      </c>
      <c r="BI51" s="10">
        <f t="shared" si="87"/>
        <v>3642.0697000000005</v>
      </c>
      <c r="BJ51" s="31">
        <f t="shared" si="88"/>
        <v>3642.0697000000005</v>
      </c>
    </row>
    <row r="52" spans="1:62">
      <c r="A52" s="1"/>
      <c r="B52" s="57" t="s">
        <v>7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3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31"/>
      <c r="AA52" s="10">
        <v>3333</v>
      </c>
      <c r="AB52" s="10">
        <v>3333</v>
      </c>
      <c r="AC52" s="10">
        <v>3333</v>
      </c>
      <c r="AD52" s="10">
        <v>3333</v>
      </c>
      <c r="AE52" s="10">
        <v>3333</v>
      </c>
      <c r="AF52" s="10">
        <v>3333</v>
      </c>
      <c r="AG52" s="10">
        <v>3333</v>
      </c>
      <c r="AH52" s="10">
        <v>3333</v>
      </c>
      <c r="AI52" s="10">
        <v>3333</v>
      </c>
      <c r="AJ52" s="10">
        <v>3333</v>
      </c>
      <c r="AK52" s="10">
        <v>3333</v>
      </c>
      <c r="AL52" s="10">
        <v>3333</v>
      </c>
      <c r="AM52" s="10">
        <v>3433</v>
      </c>
      <c r="AN52" s="10">
        <f t="shared" si="66"/>
        <v>3433</v>
      </c>
      <c r="AO52" s="10">
        <f t="shared" si="67"/>
        <v>3433</v>
      </c>
      <c r="AP52" s="10">
        <f t="shared" si="68"/>
        <v>3433</v>
      </c>
      <c r="AQ52" s="10">
        <f t="shared" si="69"/>
        <v>3433</v>
      </c>
      <c r="AR52" s="10">
        <f t="shared" si="70"/>
        <v>3433</v>
      </c>
      <c r="AS52" s="10">
        <f t="shared" si="71"/>
        <v>3433</v>
      </c>
      <c r="AT52" s="10">
        <f t="shared" si="72"/>
        <v>3433</v>
      </c>
      <c r="AU52" s="10">
        <f t="shared" si="73"/>
        <v>3433</v>
      </c>
      <c r="AV52" s="10">
        <f t="shared" si="74"/>
        <v>3433</v>
      </c>
      <c r="AW52" s="10">
        <f t="shared" si="75"/>
        <v>3433</v>
      </c>
      <c r="AX52" s="31">
        <f t="shared" si="76"/>
        <v>3433</v>
      </c>
      <c r="AY52" s="10">
        <f t="shared" si="77"/>
        <v>3535.9900000000002</v>
      </c>
      <c r="AZ52" s="10">
        <f t="shared" si="78"/>
        <v>3535.9900000000002</v>
      </c>
      <c r="BA52" s="10">
        <f t="shared" si="79"/>
        <v>3535.9900000000002</v>
      </c>
      <c r="BB52" s="10">
        <f t="shared" si="80"/>
        <v>3535.9900000000002</v>
      </c>
      <c r="BC52" s="10">
        <f t="shared" si="81"/>
        <v>3535.9900000000002</v>
      </c>
      <c r="BD52" s="10">
        <f t="shared" si="82"/>
        <v>3535.9900000000002</v>
      </c>
      <c r="BE52" s="10">
        <f t="shared" si="83"/>
        <v>3535.9900000000002</v>
      </c>
      <c r="BF52" s="10">
        <f t="shared" si="84"/>
        <v>3535.9900000000002</v>
      </c>
      <c r="BG52" s="10">
        <f t="shared" si="85"/>
        <v>3535.9900000000002</v>
      </c>
      <c r="BH52" s="10">
        <f t="shared" si="86"/>
        <v>3535.9900000000002</v>
      </c>
      <c r="BI52" s="10">
        <f t="shared" si="87"/>
        <v>3535.9900000000002</v>
      </c>
      <c r="BJ52" s="31">
        <f t="shared" si="88"/>
        <v>3535.9900000000002</v>
      </c>
    </row>
    <row r="53" spans="1:62">
      <c r="A53" s="1"/>
      <c r="B53" s="57" t="s">
        <v>8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3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31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31"/>
      <c r="AM53" s="10">
        <v>3333</v>
      </c>
      <c r="AN53" s="10">
        <f t="shared" si="66"/>
        <v>3333</v>
      </c>
      <c r="AO53" s="10">
        <f t="shared" si="67"/>
        <v>3333</v>
      </c>
      <c r="AP53" s="10">
        <f t="shared" si="68"/>
        <v>3333</v>
      </c>
      <c r="AQ53" s="10">
        <f t="shared" si="69"/>
        <v>3333</v>
      </c>
      <c r="AR53" s="10">
        <f t="shared" si="70"/>
        <v>3333</v>
      </c>
      <c r="AS53" s="10">
        <f t="shared" si="71"/>
        <v>3333</v>
      </c>
      <c r="AT53" s="10">
        <f t="shared" si="72"/>
        <v>3333</v>
      </c>
      <c r="AU53" s="10">
        <f t="shared" si="73"/>
        <v>3333</v>
      </c>
      <c r="AV53" s="10">
        <f t="shared" si="74"/>
        <v>3333</v>
      </c>
      <c r="AW53" s="10">
        <f t="shared" si="75"/>
        <v>3333</v>
      </c>
      <c r="AX53" s="31">
        <f t="shared" si="76"/>
        <v>3333</v>
      </c>
      <c r="AY53" s="10">
        <v>3433</v>
      </c>
      <c r="AZ53" s="10">
        <f t="shared" si="78"/>
        <v>3433</v>
      </c>
      <c r="BA53" s="10">
        <f t="shared" si="79"/>
        <v>3433</v>
      </c>
      <c r="BB53" s="10">
        <f t="shared" si="80"/>
        <v>3433</v>
      </c>
      <c r="BC53" s="10">
        <f t="shared" si="81"/>
        <v>3433</v>
      </c>
      <c r="BD53" s="10">
        <f t="shared" si="82"/>
        <v>3433</v>
      </c>
      <c r="BE53" s="10">
        <f t="shared" si="83"/>
        <v>3433</v>
      </c>
      <c r="BF53" s="10">
        <f t="shared" si="84"/>
        <v>3433</v>
      </c>
      <c r="BG53" s="10">
        <f t="shared" si="85"/>
        <v>3433</v>
      </c>
      <c r="BH53" s="10">
        <f t="shared" si="86"/>
        <v>3433</v>
      </c>
      <c r="BI53" s="10">
        <f t="shared" si="87"/>
        <v>3433</v>
      </c>
      <c r="BJ53" s="31">
        <f t="shared" si="88"/>
        <v>3433</v>
      </c>
    </row>
    <row r="54" spans="1:62" ht="3" customHeight="1">
      <c r="A54" s="1"/>
      <c r="B54" s="57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3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31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31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31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31"/>
    </row>
    <row r="55" spans="1:62">
      <c r="A55" s="1"/>
      <c r="B55" s="59" t="s">
        <v>9</v>
      </c>
      <c r="C55" s="7">
        <f>SUM(C48:C54)</f>
        <v>0</v>
      </c>
      <c r="D55" s="7">
        <f t="shared" ref="D55:BJ55" si="91">SUM(D48:D54)</f>
        <v>0</v>
      </c>
      <c r="E55" s="7">
        <f t="shared" si="91"/>
        <v>0</v>
      </c>
      <c r="F55" s="7">
        <f t="shared" si="91"/>
        <v>0</v>
      </c>
      <c r="G55" s="7">
        <f t="shared" si="91"/>
        <v>6666.666666666667</v>
      </c>
      <c r="H55" s="7">
        <f t="shared" si="91"/>
        <v>6666.666666666667</v>
      </c>
      <c r="I55" s="7">
        <f t="shared" si="91"/>
        <v>6666.666666666667</v>
      </c>
      <c r="J55" s="7">
        <f t="shared" si="91"/>
        <v>6666.666666666667</v>
      </c>
      <c r="K55" s="7">
        <f t="shared" si="91"/>
        <v>10000</v>
      </c>
      <c r="L55" s="7">
        <f t="shared" si="91"/>
        <v>10000</v>
      </c>
      <c r="M55" s="7">
        <f t="shared" si="91"/>
        <v>10000</v>
      </c>
      <c r="N55" s="8">
        <f t="shared" si="91"/>
        <v>10000</v>
      </c>
      <c r="O55" s="7">
        <f t="shared" si="91"/>
        <v>10300</v>
      </c>
      <c r="P55" s="7">
        <f t="shared" si="91"/>
        <v>10300</v>
      </c>
      <c r="Q55" s="7">
        <f t="shared" si="91"/>
        <v>10300</v>
      </c>
      <c r="R55" s="7">
        <f t="shared" si="91"/>
        <v>10300</v>
      </c>
      <c r="S55" s="7">
        <f t="shared" si="91"/>
        <v>10300</v>
      </c>
      <c r="T55" s="7">
        <f t="shared" si="91"/>
        <v>10300</v>
      </c>
      <c r="U55" s="7">
        <f t="shared" si="91"/>
        <v>13633.333333333334</v>
      </c>
      <c r="V55" s="7">
        <f t="shared" si="91"/>
        <v>13633.333333333334</v>
      </c>
      <c r="W55" s="7">
        <f t="shared" si="91"/>
        <v>13633.333333333334</v>
      </c>
      <c r="X55" s="7">
        <f t="shared" si="91"/>
        <v>13633.333333333334</v>
      </c>
      <c r="Y55" s="7">
        <f t="shared" si="91"/>
        <v>13633.333333333334</v>
      </c>
      <c r="Z55" s="8">
        <f t="shared" si="91"/>
        <v>13633.333333333334</v>
      </c>
      <c r="AA55" s="7">
        <f t="shared" si="91"/>
        <v>17375</v>
      </c>
      <c r="AB55" s="7">
        <f t="shared" si="91"/>
        <v>17375</v>
      </c>
      <c r="AC55" s="7">
        <f t="shared" si="91"/>
        <v>17375</v>
      </c>
      <c r="AD55" s="7">
        <f t="shared" si="91"/>
        <v>17375</v>
      </c>
      <c r="AE55" s="7">
        <f t="shared" si="91"/>
        <v>17375</v>
      </c>
      <c r="AF55" s="7">
        <f t="shared" si="91"/>
        <v>17375</v>
      </c>
      <c r="AG55" s="7">
        <f t="shared" si="91"/>
        <v>17375</v>
      </c>
      <c r="AH55" s="7">
        <f t="shared" si="91"/>
        <v>17375</v>
      </c>
      <c r="AI55" s="7">
        <f t="shared" si="91"/>
        <v>17375</v>
      </c>
      <c r="AJ55" s="7">
        <f t="shared" si="91"/>
        <v>17375</v>
      </c>
      <c r="AK55" s="7">
        <f t="shared" si="91"/>
        <v>17375</v>
      </c>
      <c r="AL55" s="8">
        <f t="shared" si="91"/>
        <v>17375</v>
      </c>
      <c r="AM55" s="7">
        <f t="shared" si="91"/>
        <v>21229.260000000002</v>
      </c>
      <c r="AN55" s="7">
        <f t="shared" si="91"/>
        <v>21229.260000000002</v>
      </c>
      <c r="AO55" s="7">
        <f t="shared" si="91"/>
        <v>21229.260000000002</v>
      </c>
      <c r="AP55" s="7">
        <f t="shared" si="91"/>
        <v>21229.260000000002</v>
      </c>
      <c r="AQ55" s="7">
        <f t="shared" si="91"/>
        <v>21229.260000000002</v>
      </c>
      <c r="AR55" s="7">
        <f t="shared" si="91"/>
        <v>21229.260000000002</v>
      </c>
      <c r="AS55" s="7">
        <f t="shared" si="91"/>
        <v>21229.260000000002</v>
      </c>
      <c r="AT55" s="7">
        <f t="shared" si="91"/>
        <v>21229.260000000002</v>
      </c>
      <c r="AU55" s="7">
        <f t="shared" si="91"/>
        <v>21229.260000000002</v>
      </c>
      <c r="AV55" s="7">
        <f t="shared" si="91"/>
        <v>21229.260000000002</v>
      </c>
      <c r="AW55" s="7">
        <f t="shared" si="91"/>
        <v>21229.260000000002</v>
      </c>
      <c r="AX55" s="8">
        <f t="shared" si="91"/>
        <v>21229.260000000002</v>
      </c>
      <c r="AY55" s="7">
        <f t="shared" si="91"/>
        <v>21866.147800000002</v>
      </c>
      <c r="AZ55" s="7">
        <f t="shared" si="91"/>
        <v>21866.147800000002</v>
      </c>
      <c r="BA55" s="7">
        <f t="shared" si="91"/>
        <v>21866.147800000002</v>
      </c>
      <c r="BB55" s="7">
        <f t="shared" si="91"/>
        <v>21866.147800000002</v>
      </c>
      <c r="BC55" s="7">
        <f t="shared" si="91"/>
        <v>21866.147800000002</v>
      </c>
      <c r="BD55" s="7">
        <f t="shared" si="91"/>
        <v>21866.147800000002</v>
      </c>
      <c r="BE55" s="7">
        <f t="shared" si="91"/>
        <v>21866.147800000002</v>
      </c>
      <c r="BF55" s="7">
        <f t="shared" si="91"/>
        <v>21866.147800000002</v>
      </c>
      <c r="BG55" s="7">
        <f t="shared" si="91"/>
        <v>21866.147800000002</v>
      </c>
      <c r="BH55" s="7">
        <f t="shared" si="91"/>
        <v>21866.147800000002</v>
      </c>
      <c r="BI55" s="7">
        <f t="shared" si="91"/>
        <v>21866.147800000002</v>
      </c>
      <c r="BJ55" s="8">
        <f t="shared" si="91"/>
        <v>21866.147800000002</v>
      </c>
    </row>
    <row r="56" spans="1:62">
      <c r="A56" s="1"/>
      <c r="B56" s="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3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31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31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31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31"/>
    </row>
    <row r="57" spans="1:62">
      <c r="A57" s="1"/>
      <c r="B57" s="9" t="s">
        <v>129</v>
      </c>
      <c r="C57" s="11">
        <f>SUM(C45,C55)</f>
        <v>0</v>
      </c>
      <c r="D57" s="11">
        <f t="shared" ref="D57:BJ57" si="92">SUM(D45,D55)</f>
        <v>0</v>
      </c>
      <c r="E57" s="11">
        <f t="shared" si="92"/>
        <v>0</v>
      </c>
      <c r="F57" s="11">
        <f t="shared" si="92"/>
        <v>4583.333333333333</v>
      </c>
      <c r="G57" s="11">
        <f t="shared" si="92"/>
        <v>11250</v>
      </c>
      <c r="H57" s="11">
        <f t="shared" si="92"/>
        <v>11250</v>
      </c>
      <c r="I57" s="11">
        <f t="shared" si="92"/>
        <v>11250</v>
      </c>
      <c r="J57" s="11">
        <f t="shared" si="92"/>
        <v>11250</v>
      </c>
      <c r="K57" s="11">
        <f t="shared" si="92"/>
        <v>14583.333333333332</v>
      </c>
      <c r="L57" s="11">
        <f t="shared" si="92"/>
        <v>14583.333333333332</v>
      </c>
      <c r="M57" s="11">
        <f t="shared" si="92"/>
        <v>14583.333333333332</v>
      </c>
      <c r="N57" s="38">
        <f t="shared" si="92"/>
        <v>14583.333333333332</v>
      </c>
      <c r="O57" s="11">
        <f t="shared" si="92"/>
        <v>15020.833333333332</v>
      </c>
      <c r="P57" s="11">
        <f t="shared" si="92"/>
        <v>15020.833333333332</v>
      </c>
      <c r="Q57" s="11">
        <f t="shared" si="92"/>
        <v>15020.833333333332</v>
      </c>
      <c r="R57" s="11">
        <f t="shared" si="92"/>
        <v>15020.833333333332</v>
      </c>
      <c r="S57" s="11">
        <f t="shared" si="92"/>
        <v>15020.833333333332</v>
      </c>
      <c r="T57" s="11">
        <f t="shared" si="92"/>
        <v>15020.833333333332</v>
      </c>
      <c r="U57" s="11">
        <f t="shared" si="92"/>
        <v>18354.166666666668</v>
      </c>
      <c r="V57" s="11">
        <f t="shared" si="92"/>
        <v>18354.166666666668</v>
      </c>
      <c r="W57" s="11">
        <f t="shared" si="92"/>
        <v>18354.166666666668</v>
      </c>
      <c r="X57" s="11">
        <f t="shared" si="92"/>
        <v>18354.166666666668</v>
      </c>
      <c r="Y57" s="11">
        <f t="shared" si="92"/>
        <v>18354.166666666668</v>
      </c>
      <c r="Z57" s="38">
        <f t="shared" si="92"/>
        <v>18354.166666666668</v>
      </c>
      <c r="AA57" s="11">
        <f t="shared" si="92"/>
        <v>22237.458333333332</v>
      </c>
      <c r="AB57" s="11">
        <f t="shared" si="92"/>
        <v>22237.458333333332</v>
      </c>
      <c r="AC57" s="11">
        <f t="shared" si="92"/>
        <v>22237.458333333332</v>
      </c>
      <c r="AD57" s="11">
        <f t="shared" si="92"/>
        <v>22237.458333333332</v>
      </c>
      <c r="AE57" s="11">
        <f t="shared" si="92"/>
        <v>22237.458333333332</v>
      </c>
      <c r="AF57" s="11">
        <f t="shared" si="92"/>
        <v>22237.458333333332</v>
      </c>
      <c r="AG57" s="11">
        <f t="shared" si="92"/>
        <v>22237.458333333332</v>
      </c>
      <c r="AH57" s="11">
        <f t="shared" si="92"/>
        <v>22237.458333333332</v>
      </c>
      <c r="AI57" s="11">
        <f t="shared" si="92"/>
        <v>22237.458333333332</v>
      </c>
      <c r="AJ57" s="11">
        <f t="shared" si="92"/>
        <v>22237.458333333332</v>
      </c>
      <c r="AK57" s="11">
        <f t="shared" si="92"/>
        <v>22237.458333333332</v>
      </c>
      <c r="AL57" s="38">
        <f t="shared" si="92"/>
        <v>22237.458333333332</v>
      </c>
      <c r="AM57" s="11">
        <f t="shared" si="92"/>
        <v>26237.592083333337</v>
      </c>
      <c r="AN57" s="11">
        <f t="shared" si="92"/>
        <v>26237.592083333337</v>
      </c>
      <c r="AO57" s="11">
        <f t="shared" si="92"/>
        <v>26237.592083333337</v>
      </c>
      <c r="AP57" s="11">
        <f t="shared" si="92"/>
        <v>26237.592083333337</v>
      </c>
      <c r="AQ57" s="11">
        <f t="shared" si="92"/>
        <v>26237.592083333337</v>
      </c>
      <c r="AR57" s="11">
        <f t="shared" si="92"/>
        <v>26237.592083333337</v>
      </c>
      <c r="AS57" s="11">
        <f t="shared" si="92"/>
        <v>26237.592083333337</v>
      </c>
      <c r="AT57" s="11">
        <f t="shared" si="92"/>
        <v>26237.592083333337</v>
      </c>
      <c r="AU57" s="11">
        <f t="shared" si="92"/>
        <v>26237.592083333337</v>
      </c>
      <c r="AV57" s="11">
        <f t="shared" si="92"/>
        <v>26237.592083333337</v>
      </c>
      <c r="AW57" s="11">
        <f t="shared" si="92"/>
        <v>26237.592083333337</v>
      </c>
      <c r="AX57" s="38">
        <f t="shared" si="92"/>
        <v>26237.592083333337</v>
      </c>
      <c r="AY57" s="11">
        <f t="shared" si="92"/>
        <v>27024.729845833335</v>
      </c>
      <c r="AZ57" s="11">
        <f t="shared" si="92"/>
        <v>27024.729845833335</v>
      </c>
      <c r="BA57" s="11">
        <f t="shared" si="92"/>
        <v>27024.729845833335</v>
      </c>
      <c r="BB57" s="11">
        <f t="shared" si="92"/>
        <v>27024.729845833335</v>
      </c>
      <c r="BC57" s="11">
        <f t="shared" si="92"/>
        <v>27024.729845833335</v>
      </c>
      <c r="BD57" s="11">
        <f t="shared" si="92"/>
        <v>27024.729845833335</v>
      </c>
      <c r="BE57" s="11">
        <f t="shared" si="92"/>
        <v>27024.729845833335</v>
      </c>
      <c r="BF57" s="11">
        <f t="shared" si="92"/>
        <v>27024.729845833335</v>
      </c>
      <c r="BG57" s="11">
        <f t="shared" si="92"/>
        <v>27024.729845833335</v>
      </c>
      <c r="BH57" s="11">
        <f t="shared" si="92"/>
        <v>27024.729845833335</v>
      </c>
      <c r="BI57" s="11">
        <f t="shared" si="92"/>
        <v>27024.729845833335</v>
      </c>
      <c r="BJ57" s="38">
        <f t="shared" si="92"/>
        <v>27024.729845833335</v>
      </c>
    </row>
    <row r="58" spans="1:62">
      <c r="A58" s="1"/>
      <c r="B58" s="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3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31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31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31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31"/>
    </row>
    <row r="59" spans="1:62">
      <c r="A59" s="1" t="s">
        <v>113</v>
      </c>
      <c r="B59" s="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3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31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31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31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31"/>
    </row>
    <row r="60" spans="1:62">
      <c r="A60" s="1"/>
      <c r="B60" s="3" t="s">
        <v>109</v>
      </c>
      <c r="C60" s="14"/>
      <c r="D60" s="14">
        <f>C60</f>
        <v>0</v>
      </c>
      <c r="E60" s="14">
        <f t="shared" ref="E60:N60" si="93">D60</f>
        <v>0</v>
      </c>
      <c r="F60" s="14">
        <f>60000/12</f>
        <v>5000</v>
      </c>
      <c r="G60" s="14">
        <f t="shared" si="93"/>
        <v>5000</v>
      </c>
      <c r="H60" s="14">
        <f t="shared" si="93"/>
        <v>5000</v>
      </c>
      <c r="I60" s="14">
        <f t="shared" si="93"/>
        <v>5000</v>
      </c>
      <c r="J60" s="14">
        <f t="shared" si="93"/>
        <v>5000</v>
      </c>
      <c r="K60" s="14">
        <f t="shared" si="93"/>
        <v>5000</v>
      </c>
      <c r="L60" s="14">
        <f t="shared" si="93"/>
        <v>5000</v>
      </c>
      <c r="M60" s="14">
        <f t="shared" si="93"/>
        <v>5000</v>
      </c>
      <c r="N60" s="31">
        <f t="shared" si="93"/>
        <v>5000</v>
      </c>
      <c r="O60" s="10">
        <f>N60*(1+O$2)</f>
        <v>5150</v>
      </c>
      <c r="P60" s="10">
        <f>O60</f>
        <v>5150</v>
      </c>
      <c r="Q60" s="10">
        <f t="shared" ref="Q60:Z60" si="94">P60</f>
        <v>5150</v>
      </c>
      <c r="R60" s="10">
        <f t="shared" si="94"/>
        <v>5150</v>
      </c>
      <c r="S60" s="10">
        <f t="shared" si="94"/>
        <v>5150</v>
      </c>
      <c r="T60" s="10">
        <f t="shared" si="94"/>
        <v>5150</v>
      </c>
      <c r="U60" s="10">
        <f t="shared" si="94"/>
        <v>5150</v>
      </c>
      <c r="V60" s="10">
        <f t="shared" si="94"/>
        <v>5150</v>
      </c>
      <c r="W60" s="10">
        <f t="shared" si="94"/>
        <v>5150</v>
      </c>
      <c r="X60" s="10">
        <f t="shared" si="94"/>
        <v>5150</v>
      </c>
      <c r="Y60" s="10">
        <f t="shared" si="94"/>
        <v>5150</v>
      </c>
      <c r="Z60" s="31">
        <f t="shared" si="94"/>
        <v>5150</v>
      </c>
      <c r="AA60" s="10">
        <f>Z60*(1+$AA$2)</f>
        <v>5304.5</v>
      </c>
      <c r="AB60" s="10">
        <f t="shared" ref="AB60:AL72" si="95">AA60</f>
        <v>5304.5</v>
      </c>
      <c r="AC60" s="10">
        <f t="shared" si="95"/>
        <v>5304.5</v>
      </c>
      <c r="AD60" s="10">
        <f t="shared" si="95"/>
        <v>5304.5</v>
      </c>
      <c r="AE60" s="10">
        <f t="shared" si="95"/>
        <v>5304.5</v>
      </c>
      <c r="AF60" s="10">
        <f t="shared" si="95"/>
        <v>5304.5</v>
      </c>
      <c r="AG60" s="10">
        <f t="shared" si="95"/>
        <v>5304.5</v>
      </c>
      <c r="AH60" s="10">
        <f t="shared" si="95"/>
        <v>5304.5</v>
      </c>
      <c r="AI60" s="10">
        <f t="shared" si="95"/>
        <v>5304.5</v>
      </c>
      <c r="AJ60" s="10">
        <f t="shared" si="95"/>
        <v>5304.5</v>
      </c>
      <c r="AK60" s="10">
        <f t="shared" si="95"/>
        <v>5304.5</v>
      </c>
      <c r="AL60" s="31">
        <f t="shared" si="95"/>
        <v>5304.5</v>
      </c>
      <c r="AM60" s="10">
        <f>AL60*(1+$AA$2)</f>
        <v>5463.6350000000002</v>
      </c>
      <c r="AN60" s="10">
        <f t="shared" ref="AN60:AX72" si="96">AM60</f>
        <v>5463.6350000000002</v>
      </c>
      <c r="AO60" s="10">
        <f t="shared" si="96"/>
        <v>5463.6350000000002</v>
      </c>
      <c r="AP60" s="10">
        <f t="shared" si="96"/>
        <v>5463.6350000000002</v>
      </c>
      <c r="AQ60" s="10">
        <f t="shared" si="96"/>
        <v>5463.6350000000002</v>
      </c>
      <c r="AR60" s="10">
        <f t="shared" si="96"/>
        <v>5463.6350000000002</v>
      </c>
      <c r="AS60" s="10">
        <f t="shared" si="96"/>
        <v>5463.6350000000002</v>
      </c>
      <c r="AT60" s="10">
        <f t="shared" si="96"/>
        <v>5463.6350000000002</v>
      </c>
      <c r="AU60" s="10">
        <f t="shared" si="96"/>
        <v>5463.6350000000002</v>
      </c>
      <c r="AV60" s="10">
        <f t="shared" si="96"/>
        <v>5463.6350000000002</v>
      </c>
      <c r="AW60" s="10">
        <f t="shared" si="96"/>
        <v>5463.6350000000002</v>
      </c>
      <c r="AX60" s="31">
        <f t="shared" si="96"/>
        <v>5463.6350000000002</v>
      </c>
      <c r="AY60" s="10">
        <f>AX60*(1+$AA$2)</f>
        <v>5627.5440500000004</v>
      </c>
      <c r="AZ60" s="10">
        <f t="shared" ref="AZ60:BJ72" si="97">AY60</f>
        <v>5627.5440500000004</v>
      </c>
      <c r="BA60" s="10">
        <f t="shared" si="97"/>
        <v>5627.5440500000004</v>
      </c>
      <c r="BB60" s="10">
        <f t="shared" si="97"/>
        <v>5627.5440500000004</v>
      </c>
      <c r="BC60" s="10">
        <f t="shared" si="97"/>
        <v>5627.5440500000004</v>
      </c>
      <c r="BD60" s="10">
        <f t="shared" si="97"/>
        <v>5627.5440500000004</v>
      </c>
      <c r="BE60" s="10">
        <f t="shared" si="97"/>
        <v>5627.5440500000004</v>
      </c>
      <c r="BF60" s="10">
        <f t="shared" si="97"/>
        <v>5627.5440500000004</v>
      </c>
      <c r="BG60" s="10">
        <f t="shared" si="97"/>
        <v>5627.5440500000004</v>
      </c>
      <c r="BH60" s="10">
        <f t="shared" si="97"/>
        <v>5627.5440500000004</v>
      </c>
      <c r="BI60" s="10">
        <f t="shared" si="97"/>
        <v>5627.5440500000004</v>
      </c>
      <c r="BJ60" s="31">
        <f t="shared" si="97"/>
        <v>5627.5440500000004</v>
      </c>
    </row>
    <row r="61" spans="1:62">
      <c r="A61" s="1"/>
      <c r="B61" s="3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3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31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31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31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31"/>
    </row>
    <row r="62" spans="1:62">
      <c r="A62" s="1"/>
      <c r="B62" s="3" t="s">
        <v>114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3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31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31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31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31"/>
    </row>
    <row r="63" spans="1:62">
      <c r="A63" s="1"/>
      <c r="B63" s="57" t="s">
        <v>203</v>
      </c>
      <c r="C63" s="14"/>
      <c r="D63" s="14"/>
      <c r="E63" s="14"/>
      <c r="F63" s="14">
        <f>40000/12</f>
        <v>3333.3333333333335</v>
      </c>
      <c r="G63" s="14">
        <f>F63</f>
        <v>3333.3333333333335</v>
      </c>
      <c r="H63" s="14">
        <f t="shared" ref="H63:N64" si="98">G63</f>
        <v>3333.3333333333335</v>
      </c>
      <c r="I63" s="14">
        <f t="shared" si="98"/>
        <v>3333.3333333333335</v>
      </c>
      <c r="J63" s="14">
        <f t="shared" si="98"/>
        <v>3333.3333333333335</v>
      </c>
      <c r="K63" s="14">
        <f t="shared" si="98"/>
        <v>3333.3333333333335</v>
      </c>
      <c r="L63" s="14">
        <f t="shared" si="98"/>
        <v>3333.3333333333335</v>
      </c>
      <c r="M63" s="14">
        <f t="shared" si="98"/>
        <v>3333.3333333333335</v>
      </c>
      <c r="N63" s="31">
        <f t="shared" si="98"/>
        <v>3333.3333333333335</v>
      </c>
      <c r="O63" s="10">
        <f>N63*(1+O$2)</f>
        <v>3433.3333333333335</v>
      </c>
      <c r="P63" s="10">
        <f>O63</f>
        <v>3433.3333333333335</v>
      </c>
      <c r="Q63" s="10">
        <f t="shared" ref="Q63" si="99">P63</f>
        <v>3433.3333333333335</v>
      </c>
      <c r="R63" s="10">
        <f t="shared" ref="R63" si="100">Q63</f>
        <v>3433.3333333333335</v>
      </c>
      <c r="S63" s="10">
        <f t="shared" ref="S63" si="101">R63</f>
        <v>3433.3333333333335</v>
      </c>
      <c r="T63" s="10">
        <f t="shared" ref="T63" si="102">S63</f>
        <v>3433.3333333333335</v>
      </c>
      <c r="U63" s="10">
        <f t="shared" ref="U63" si="103">T63</f>
        <v>3433.3333333333335</v>
      </c>
      <c r="V63" s="10">
        <f t="shared" ref="V63" si="104">U63</f>
        <v>3433.3333333333335</v>
      </c>
      <c r="W63" s="10">
        <f t="shared" ref="W63" si="105">V63</f>
        <v>3433.3333333333335</v>
      </c>
      <c r="X63" s="10">
        <f t="shared" ref="X63" si="106">W63</f>
        <v>3433.3333333333335</v>
      </c>
      <c r="Y63" s="10">
        <f t="shared" ref="Y63" si="107">X63</f>
        <v>3433.3333333333335</v>
      </c>
      <c r="Z63" s="31">
        <f t="shared" ref="Z63" si="108">Y63</f>
        <v>3433.3333333333335</v>
      </c>
      <c r="AA63" s="10">
        <f>Z63*(1+$AA$2)</f>
        <v>3536.3333333333335</v>
      </c>
      <c r="AB63" s="10">
        <f t="shared" ref="AB63" si="109">AA63</f>
        <v>3536.3333333333335</v>
      </c>
      <c r="AC63" s="10">
        <f t="shared" ref="AC63" si="110">AB63</f>
        <v>3536.3333333333335</v>
      </c>
      <c r="AD63" s="10">
        <f t="shared" ref="AD63" si="111">AC63</f>
        <v>3536.3333333333335</v>
      </c>
      <c r="AE63" s="10">
        <f t="shared" ref="AE63" si="112">AD63</f>
        <v>3536.3333333333335</v>
      </c>
      <c r="AF63" s="10">
        <f t="shared" ref="AF63" si="113">AE63</f>
        <v>3536.3333333333335</v>
      </c>
      <c r="AG63" s="10">
        <f t="shared" ref="AG63" si="114">AF63</f>
        <v>3536.3333333333335</v>
      </c>
      <c r="AH63" s="10">
        <f t="shared" ref="AH63" si="115">AG63</f>
        <v>3536.3333333333335</v>
      </c>
      <c r="AI63" s="10">
        <f t="shared" ref="AI63" si="116">AH63</f>
        <v>3536.3333333333335</v>
      </c>
      <c r="AJ63" s="10">
        <f t="shared" ref="AJ63" si="117">AI63</f>
        <v>3536.3333333333335</v>
      </c>
      <c r="AK63" s="10">
        <f t="shared" ref="AK63" si="118">AJ63</f>
        <v>3536.3333333333335</v>
      </c>
      <c r="AL63" s="31">
        <f t="shared" ref="AL63" si="119">AK63</f>
        <v>3536.3333333333335</v>
      </c>
      <c r="AM63" s="10">
        <f>AL63*(1+$AA$2)</f>
        <v>3642.4233333333336</v>
      </c>
      <c r="AN63" s="10">
        <f t="shared" ref="AN63" si="120">AM63</f>
        <v>3642.4233333333336</v>
      </c>
      <c r="AO63" s="10">
        <f t="shared" ref="AO63" si="121">AN63</f>
        <v>3642.4233333333336</v>
      </c>
      <c r="AP63" s="10">
        <f t="shared" ref="AP63" si="122">AO63</f>
        <v>3642.4233333333336</v>
      </c>
      <c r="AQ63" s="10">
        <f t="shared" ref="AQ63" si="123">AP63</f>
        <v>3642.4233333333336</v>
      </c>
      <c r="AR63" s="10">
        <f t="shared" ref="AR63" si="124">AQ63</f>
        <v>3642.4233333333336</v>
      </c>
      <c r="AS63" s="10">
        <f t="shared" ref="AS63" si="125">AR63</f>
        <v>3642.4233333333336</v>
      </c>
      <c r="AT63" s="10">
        <f t="shared" ref="AT63" si="126">AS63</f>
        <v>3642.4233333333336</v>
      </c>
      <c r="AU63" s="10">
        <f t="shared" ref="AU63" si="127">AT63</f>
        <v>3642.4233333333336</v>
      </c>
      <c r="AV63" s="10">
        <f t="shared" ref="AV63" si="128">AU63</f>
        <v>3642.4233333333336</v>
      </c>
      <c r="AW63" s="10">
        <f t="shared" ref="AW63" si="129">AV63</f>
        <v>3642.4233333333336</v>
      </c>
      <c r="AX63" s="31">
        <f t="shared" ref="AX63" si="130">AW63</f>
        <v>3642.4233333333336</v>
      </c>
      <c r="AY63" s="10">
        <f>AX63*(1+$AA$2)</f>
        <v>3751.6960333333336</v>
      </c>
      <c r="AZ63" s="10">
        <f t="shared" ref="AZ63" si="131">AY63</f>
        <v>3751.6960333333336</v>
      </c>
      <c r="BA63" s="10">
        <f t="shared" ref="BA63" si="132">AZ63</f>
        <v>3751.6960333333336</v>
      </c>
      <c r="BB63" s="10">
        <f t="shared" ref="BB63" si="133">BA63</f>
        <v>3751.6960333333336</v>
      </c>
      <c r="BC63" s="10">
        <f t="shared" ref="BC63" si="134">BB63</f>
        <v>3751.6960333333336</v>
      </c>
      <c r="BD63" s="10">
        <f t="shared" ref="BD63" si="135">BC63</f>
        <v>3751.6960333333336</v>
      </c>
      <c r="BE63" s="10">
        <f t="shared" ref="BE63" si="136">BD63</f>
        <v>3751.6960333333336</v>
      </c>
      <c r="BF63" s="10">
        <f t="shared" ref="BF63" si="137">BE63</f>
        <v>3751.6960333333336</v>
      </c>
      <c r="BG63" s="10">
        <f t="shared" ref="BG63" si="138">BF63</f>
        <v>3751.6960333333336</v>
      </c>
      <c r="BH63" s="10">
        <f t="shared" ref="BH63" si="139">BG63</f>
        <v>3751.6960333333336</v>
      </c>
      <c r="BI63" s="10">
        <f t="shared" ref="BI63" si="140">BH63</f>
        <v>3751.6960333333336</v>
      </c>
      <c r="BJ63" s="31">
        <f t="shared" ref="BJ63" si="141">BI63</f>
        <v>3751.6960333333336</v>
      </c>
    </row>
    <row r="64" spans="1:62">
      <c r="A64" s="1"/>
      <c r="B64" s="57" t="s">
        <v>204</v>
      </c>
      <c r="C64" s="14"/>
      <c r="D64" s="14"/>
      <c r="E64" s="14"/>
      <c r="F64" s="14"/>
      <c r="G64" s="14"/>
      <c r="H64" s="14"/>
      <c r="I64" s="14"/>
      <c r="J64" s="14"/>
      <c r="K64" s="14">
        <f>40000/12</f>
        <v>3333.3333333333335</v>
      </c>
      <c r="L64" s="14">
        <f t="shared" si="98"/>
        <v>3333.3333333333335</v>
      </c>
      <c r="M64" s="14">
        <f t="shared" si="98"/>
        <v>3333.3333333333335</v>
      </c>
      <c r="N64" s="31">
        <f t="shared" si="98"/>
        <v>3333.3333333333335</v>
      </c>
      <c r="O64" s="10">
        <f>N64*(1+O$2)</f>
        <v>3433.3333333333335</v>
      </c>
      <c r="P64" s="10">
        <f>O64</f>
        <v>3433.3333333333335</v>
      </c>
      <c r="Q64" s="10">
        <f t="shared" ref="Q64" si="142">P64</f>
        <v>3433.3333333333335</v>
      </c>
      <c r="R64" s="10">
        <f t="shared" ref="R64" si="143">Q64</f>
        <v>3433.3333333333335</v>
      </c>
      <c r="S64" s="10">
        <f t="shared" ref="S64" si="144">R64</f>
        <v>3433.3333333333335</v>
      </c>
      <c r="T64" s="10">
        <f t="shared" ref="T64" si="145">S64</f>
        <v>3433.3333333333335</v>
      </c>
      <c r="U64" s="10">
        <f t="shared" ref="U64" si="146">T64</f>
        <v>3433.3333333333335</v>
      </c>
      <c r="V64" s="10">
        <f t="shared" ref="V64" si="147">U64</f>
        <v>3433.3333333333335</v>
      </c>
      <c r="W64" s="10">
        <f t="shared" ref="W64" si="148">V64</f>
        <v>3433.3333333333335</v>
      </c>
      <c r="X64" s="10">
        <f t="shared" ref="X64" si="149">W64</f>
        <v>3433.3333333333335</v>
      </c>
      <c r="Y64" s="10">
        <f t="shared" ref="Y64" si="150">X64</f>
        <v>3433.3333333333335</v>
      </c>
      <c r="Z64" s="31">
        <f t="shared" ref="Z64" si="151">Y64</f>
        <v>3433.3333333333335</v>
      </c>
      <c r="AA64" s="10">
        <f>Z64*(1+$AA$2)</f>
        <v>3536.3333333333335</v>
      </c>
      <c r="AB64" s="10">
        <f t="shared" ref="AB64" si="152">AA64</f>
        <v>3536.3333333333335</v>
      </c>
      <c r="AC64" s="10">
        <f t="shared" ref="AC64" si="153">AB64</f>
        <v>3536.3333333333335</v>
      </c>
      <c r="AD64" s="10">
        <f t="shared" ref="AD64" si="154">AC64</f>
        <v>3536.3333333333335</v>
      </c>
      <c r="AE64" s="10">
        <f t="shared" ref="AE64" si="155">AD64</f>
        <v>3536.3333333333335</v>
      </c>
      <c r="AF64" s="10">
        <f t="shared" ref="AF64" si="156">AE64</f>
        <v>3536.3333333333335</v>
      </c>
      <c r="AG64" s="10">
        <f t="shared" ref="AG64" si="157">AF64</f>
        <v>3536.3333333333335</v>
      </c>
      <c r="AH64" s="10">
        <f t="shared" ref="AH64" si="158">AG64</f>
        <v>3536.3333333333335</v>
      </c>
      <c r="AI64" s="10">
        <f t="shared" ref="AI64" si="159">AH64</f>
        <v>3536.3333333333335</v>
      </c>
      <c r="AJ64" s="10">
        <f t="shared" ref="AJ64" si="160">AI64</f>
        <v>3536.3333333333335</v>
      </c>
      <c r="AK64" s="10">
        <f t="shared" ref="AK64" si="161">AJ64</f>
        <v>3536.3333333333335</v>
      </c>
      <c r="AL64" s="31">
        <f t="shared" ref="AL64" si="162">AK64</f>
        <v>3536.3333333333335</v>
      </c>
      <c r="AM64" s="10">
        <f>AL64*(1+$AA$2)</f>
        <v>3642.4233333333336</v>
      </c>
      <c r="AN64" s="10">
        <f t="shared" ref="AN64" si="163">AM64</f>
        <v>3642.4233333333336</v>
      </c>
      <c r="AO64" s="10">
        <f t="shared" ref="AO64" si="164">AN64</f>
        <v>3642.4233333333336</v>
      </c>
      <c r="AP64" s="10">
        <f t="shared" ref="AP64" si="165">AO64</f>
        <v>3642.4233333333336</v>
      </c>
      <c r="AQ64" s="10">
        <f t="shared" ref="AQ64" si="166">AP64</f>
        <v>3642.4233333333336</v>
      </c>
      <c r="AR64" s="10">
        <f t="shared" ref="AR64" si="167">AQ64</f>
        <v>3642.4233333333336</v>
      </c>
      <c r="AS64" s="10">
        <f t="shared" ref="AS64" si="168">AR64</f>
        <v>3642.4233333333336</v>
      </c>
      <c r="AT64" s="10">
        <f t="shared" ref="AT64" si="169">AS64</f>
        <v>3642.4233333333336</v>
      </c>
      <c r="AU64" s="10">
        <f t="shared" ref="AU64" si="170">AT64</f>
        <v>3642.4233333333336</v>
      </c>
      <c r="AV64" s="10">
        <f t="shared" ref="AV64" si="171">AU64</f>
        <v>3642.4233333333336</v>
      </c>
      <c r="AW64" s="10">
        <f t="shared" ref="AW64" si="172">AV64</f>
        <v>3642.4233333333336</v>
      </c>
      <c r="AX64" s="31">
        <f t="shared" ref="AX64" si="173">AW64</f>
        <v>3642.4233333333336</v>
      </c>
      <c r="AY64" s="10">
        <f>AX64*(1+$AA$2)</f>
        <v>3751.6960333333336</v>
      </c>
      <c r="AZ64" s="10">
        <f t="shared" ref="AZ64" si="174">AY64</f>
        <v>3751.6960333333336</v>
      </c>
      <c r="BA64" s="10">
        <f t="shared" ref="BA64" si="175">AZ64</f>
        <v>3751.6960333333336</v>
      </c>
      <c r="BB64" s="10">
        <f t="shared" ref="BB64" si="176">BA64</f>
        <v>3751.6960333333336</v>
      </c>
      <c r="BC64" s="10">
        <f t="shared" ref="BC64" si="177">BB64</f>
        <v>3751.6960333333336</v>
      </c>
      <c r="BD64" s="10">
        <f t="shared" ref="BD64" si="178">BC64</f>
        <v>3751.6960333333336</v>
      </c>
      <c r="BE64" s="10">
        <f t="shared" ref="BE64" si="179">BD64</f>
        <v>3751.6960333333336</v>
      </c>
      <c r="BF64" s="10">
        <f t="shared" ref="BF64" si="180">BE64</f>
        <v>3751.6960333333336</v>
      </c>
      <c r="BG64" s="10">
        <f t="shared" ref="BG64" si="181">BF64</f>
        <v>3751.6960333333336</v>
      </c>
      <c r="BH64" s="10">
        <f t="shared" ref="BH64" si="182">BG64</f>
        <v>3751.6960333333336</v>
      </c>
      <c r="BI64" s="10">
        <f t="shared" ref="BI64" si="183">BH64</f>
        <v>3751.6960333333336</v>
      </c>
      <c r="BJ64" s="31">
        <f t="shared" ref="BJ64" si="184">BI64</f>
        <v>3751.6960333333336</v>
      </c>
    </row>
    <row r="65" spans="1:62">
      <c r="A65" s="1"/>
      <c r="B65" s="57" t="s">
        <v>205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31"/>
      <c r="O65" s="10"/>
      <c r="P65" s="10"/>
      <c r="Q65" s="10"/>
      <c r="R65" s="10"/>
      <c r="S65" s="10"/>
      <c r="T65" s="10"/>
      <c r="U65" s="10">
        <v>3333</v>
      </c>
      <c r="V65" s="10">
        <v>3333</v>
      </c>
      <c r="W65" s="10">
        <v>3333</v>
      </c>
      <c r="X65" s="10">
        <v>3333</v>
      </c>
      <c r="Y65" s="10">
        <v>3333</v>
      </c>
      <c r="Z65" s="10">
        <v>3333</v>
      </c>
      <c r="AA65" s="10">
        <v>3433</v>
      </c>
      <c r="AB65" s="10">
        <f t="shared" ref="AB65" si="185">AA65</f>
        <v>3433</v>
      </c>
      <c r="AC65" s="10">
        <f t="shared" ref="AC65" si="186">AB65</f>
        <v>3433</v>
      </c>
      <c r="AD65" s="10">
        <f t="shared" ref="AD65" si="187">AC65</f>
        <v>3433</v>
      </c>
      <c r="AE65" s="10">
        <f t="shared" ref="AE65" si="188">AD65</f>
        <v>3433</v>
      </c>
      <c r="AF65" s="10">
        <f t="shared" ref="AF65" si="189">AE65</f>
        <v>3433</v>
      </c>
      <c r="AG65" s="10">
        <f t="shared" ref="AG65" si="190">AF65</f>
        <v>3433</v>
      </c>
      <c r="AH65" s="10">
        <f t="shared" ref="AH65" si="191">AG65</f>
        <v>3433</v>
      </c>
      <c r="AI65" s="10">
        <f t="shared" ref="AI65" si="192">AH65</f>
        <v>3433</v>
      </c>
      <c r="AJ65" s="10">
        <f t="shared" ref="AJ65" si="193">AI65</f>
        <v>3433</v>
      </c>
      <c r="AK65" s="10">
        <f t="shared" ref="AK65" si="194">AJ65</f>
        <v>3433</v>
      </c>
      <c r="AL65" s="31">
        <f t="shared" ref="AL65" si="195">AK65</f>
        <v>3433</v>
      </c>
      <c r="AM65" s="10">
        <f>AL65*(1+$AA$2)</f>
        <v>3535.9900000000002</v>
      </c>
      <c r="AN65" s="10">
        <f t="shared" ref="AN65:AN66" si="196">AM65</f>
        <v>3535.9900000000002</v>
      </c>
      <c r="AO65" s="10">
        <f t="shared" ref="AO65:AO66" si="197">AN65</f>
        <v>3535.9900000000002</v>
      </c>
      <c r="AP65" s="10">
        <f t="shared" ref="AP65:AP66" si="198">AO65</f>
        <v>3535.9900000000002</v>
      </c>
      <c r="AQ65" s="10">
        <f t="shared" ref="AQ65:AQ66" si="199">AP65</f>
        <v>3535.9900000000002</v>
      </c>
      <c r="AR65" s="10">
        <f t="shared" ref="AR65:AR66" si="200">AQ65</f>
        <v>3535.9900000000002</v>
      </c>
      <c r="AS65" s="10">
        <f t="shared" ref="AS65:AS66" si="201">AR65</f>
        <v>3535.9900000000002</v>
      </c>
      <c r="AT65" s="10">
        <f t="shared" ref="AT65:AT66" si="202">AS65</f>
        <v>3535.9900000000002</v>
      </c>
      <c r="AU65" s="10">
        <f t="shared" ref="AU65:AU66" si="203">AT65</f>
        <v>3535.9900000000002</v>
      </c>
      <c r="AV65" s="10">
        <f t="shared" ref="AV65:AV66" si="204">AU65</f>
        <v>3535.9900000000002</v>
      </c>
      <c r="AW65" s="10">
        <f t="shared" ref="AW65:AW66" si="205">AV65</f>
        <v>3535.9900000000002</v>
      </c>
      <c r="AX65" s="31">
        <f t="shared" ref="AX65:AX66" si="206">AW65</f>
        <v>3535.9900000000002</v>
      </c>
      <c r="AY65" s="10">
        <f>AX65*(1+$AA$2)</f>
        <v>3642.0697000000005</v>
      </c>
      <c r="AZ65" s="10">
        <f t="shared" ref="AZ65:AZ67" si="207">AY65</f>
        <v>3642.0697000000005</v>
      </c>
      <c r="BA65" s="10">
        <f t="shared" ref="BA65:BA67" si="208">AZ65</f>
        <v>3642.0697000000005</v>
      </c>
      <c r="BB65" s="10">
        <f t="shared" ref="BB65:BB67" si="209">BA65</f>
        <v>3642.0697000000005</v>
      </c>
      <c r="BC65" s="10">
        <f t="shared" ref="BC65:BC67" si="210">BB65</f>
        <v>3642.0697000000005</v>
      </c>
      <c r="BD65" s="10">
        <f t="shared" ref="BD65:BD67" si="211">BC65</f>
        <v>3642.0697000000005</v>
      </c>
      <c r="BE65" s="10">
        <f t="shared" ref="BE65:BE67" si="212">BD65</f>
        <v>3642.0697000000005</v>
      </c>
      <c r="BF65" s="10">
        <f t="shared" ref="BF65:BF67" si="213">BE65</f>
        <v>3642.0697000000005</v>
      </c>
      <c r="BG65" s="10">
        <f t="shared" ref="BG65:BG67" si="214">BF65</f>
        <v>3642.0697000000005</v>
      </c>
      <c r="BH65" s="10">
        <f t="shared" ref="BH65:BH67" si="215">BG65</f>
        <v>3642.0697000000005</v>
      </c>
      <c r="BI65" s="10">
        <f t="shared" ref="BI65:BI67" si="216">BH65</f>
        <v>3642.0697000000005</v>
      </c>
      <c r="BJ65" s="31">
        <f t="shared" ref="BJ65:BJ67" si="217">BI65</f>
        <v>3642.0697000000005</v>
      </c>
    </row>
    <row r="66" spans="1:62">
      <c r="A66" s="1"/>
      <c r="B66" s="57" t="s">
        <v>206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3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31"/>
      <c r="AA66" s="10">
        <v>3333</v>
      </c>
      <c r="AB66" s="10">
        <v>3333</v>
      </c>
      <c r="AC66" s="10">
        <v>3333</v>
      </c>
      <c r="AD66" s="10">
        <v>3333</v>
      </c>
      <c r="AE66" s="10">
        <v>3333</v>
      </c>
      <c r="AF66" s="10">
        <v>3333</v>
      </c>
      <c r="AG66" s="10">
        <v>3333</v>
      </c>
      <c r="AH66" s="10">
        <v>3333</v>
      </c>
      <c r="AI66" s="10">
        <v>3333</v>
      </c>
      <c r="AJ66" s="10">
        <v>3333</v>
      </c>
      <c r="AK66" s="10">
        <v>3333</v>
      </c>
      <c r="AL66" s="10">
        <v>3333</v>
      </c>
      <c r="AM66" s="10">
        <v>3433</v>
      </c>
      <c r="AN66" s="10">
        <f t="shared" si="196"/>
        <v>3433</v>
      </c>
      <c r="AO66" s="10">
        <f t="shared" si="197"/>
        <v>3433</v>
      </c>
      <c r="AP66" s="10">
        <f t="shared" si="198"/>
        <v>3433</v>
      </c>
      <c r="AQ66" s="10">
        <f t="shared" si="199"/>
        <v>3433</v>
      </c>
      <c r="AR66" s="10">
        <f t="shared" si="200"/>
        <v>3433</v>
      </c>
      <c r="AS66" s="10">
        <f t="shared" si="201"/>
        <v>3433</v>
      </c>
      <c r="AT66" s="10">
        <f t="shared" si="202"/>
        <v>3433</v>
      </c>
      <c r="AU66" s="10">
        <f t="shared" si="203"/>
        <v>3433</v>
      </c>
      <c r="AV66" s="10">
        <f t="shared" si="204"/>
        <v>3433</v>
      </c>
      <c r="AW66" s="10">
        <f t="shared" si="205"/>
        <v>3433</v>
      </c>
      <c r="AX66" s="31">
        <f t="shared" si="206"/>
        <v>3433</v>
      </c>
      <c r="AY66" s="10">
        <f>AX66*(1+$AA$2)</f>
        <v>3535.9900000000002</v>
      </c>
      <c r="AZ66" s="10">
        <f t="shared" si="207"/>
        <v>3535.9900000000002</v>
      </c>
      <c r="BA66" s="10">
        <f t="shared" si="208"/>
        <v>3535.9900000000002</v>
      </c>
      <c r="BB66" s="10">
        <f t="shared" si="209"/>
        <v>3535.9900000000002</v>
      </c>
      <c r="BC66" s="10">
        <f t="shared" si="210"/>
        <v>3535.9900000000002</v>
      </c>
      <c r="BD66" s="10">
        <f t="shared" si="211"/>
        <v>3535.9900000000002</v>
      </c>
      <c r="BE66" s="10">
        <f t="shared" si="212"/>
        <v>3535.9900000000002</v>
      </c>
      <c r="BF66" s="10">
        <f t="shared" si="213"/>
        <v>3535.9900000000002</v>
      </c>
      <c r="BG66" s="10">
        <f t="shared" si="214"/>
        <v>3535.9900000000002</v>
      </c>
      <c r="BH66" s="10">
        <f t="shared" si="215"/>
        <v>3535.9900000000002</v>
      </c>
      <c r="BI66" s="10">
        <f t="shared" si="216"/>
        <v>3535.9900000000002</v>
      </c>
      <c r="BJ66" s="31">
        <f t="shared" si="217"/>
        <v>3535.9900000000002</v>
      </c>
    </row>
    <row r="67" spans="1:62">
      <c r="A67" s="1"/>
      <c r="B67" s="57" t="s">
        <v>207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3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31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31"/>
      <c r="AM67" s="10">
        <v>3333</v>
      </c>
      <c r="AN67" s="10">
        <v>3333</v>
      </c>
      <c r="AO67" s="10">
        <v>3333</v>
      </c>
      <c r="AP67" s="10">
        <v>3333</v>
      </c>
      <c r="AQ67" s="10">
        <v>3333</v>
      </c>
      <c r="AR67" s="10">
        <v>3333</v>
      </c>
      <c r="AS67" s="10">
        <v>3333</v>
      </c>
      <c r="AT67" s="10">
        <v>3333</v>
      </c>
      <c r="AU67" s="10">
        <v>3333</v>
      </c>
      <c r="AV67" s="10">
        <v>3333</v>
      </c>
      <c r="AW67" s="10">
        <v>3333</v>
      </c>
      <c r="AX67" s="10">
        <v>3333</v>
      </c>
      <c r="AY67" s="10">
        <v>3433</v>
      </c>
      <c r="AZ67" s="10">
        <f t="shared" si="207"/>
        <v>3433</v>
      </c>
      <c r="BA67" s="10">
        <f t="shared" si="208"/>
        <v>3433</v>
      </c>
      <c r="BB67" s="10">
        <f t="shared" si="209"/>
        <v>3433</v>
      </c>
      <c r="BC67" s="10">
        <f t="shared" si="210"/>
        <v>3433</v>
      </c>
      <c r="BD67" s="10">
        <f t="shared" si="211"/>
        <v>3433</v>
      </c>
      <c r="BE67" s="10">
        <f t="shared" si="212"/>
        <v>3433</v>
      </c>
      <c r="BF67" s="10">
        <f t="shared" si="213"/>
        <v>3433</v>
      </c>
      <c r="BG67" s="10">
        <f t="shared" si="214"/>
        <v>3433</v>
      </c>
      <c r="BH67" s="10">
        <f t="shared" si="215"/>
        <v>3433</v>
      </c>
      <c r="BI67" s="10">
        <f t="shared" si="216"/>
        <v>3433</v>
      </c>
      <c r="BJ67" s="31">
        <f t="shared" si="217"/>
        <v>3433</v>
      </c>
    </row>
    <row r="68" spans="1:62" ht="3" customHeight="1">
      <c r="A68" s="1"/>
      <c r="B68" s="57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3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31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31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31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31"/>
    </row>
    <row r="69" spans="1:62">
      <c r="A69" s="1"/>
      <c r="B69" s="59" t="s">
        <v>0</v>
      </c>
      <c r="C69" s="7">
        <f>SUM(C63:C68)</f>
        <v>0</v>
      </c>
      <c r="D69" s="7">
        <f t="shared" ref="D69:BJ69" si="218">SUM(D63:D68)</f>
        <v>0</v>
      </c>
      <c r="E69" s="7">
        <f t="shared" si="218"/>
        <v>0</v>
      </c>
      <c r="F69" s="7">
        <f t="shared" si="218"/>
        <v>3333.3333333333335</v>
      </c>
      <c r="G69" s="7">
        <f t="shared" si="218"/>
        <v>3333.3333333333335</v>
      </c>
      <c r="H69" s="7">
        <f t="shared" si="218"/>
        <v>3333.3333333333335</v>
      </c>
      <c r="I69" s="7">
        <f t="shared" si="218"/>
        <v>3333.3333333333335</v>
      </c>
      <c r="J69" s="7">
        <f t="shared" si="218"/>
        <v>3333.3333333333335</v>
      </c>
      <c r="K69" s="7">
        <f t="shared" si="218"/>
        <v>6666.666666666667</v>
      </c>
      <c r="L69" s="7">
        <f t="shared" si="218"/>
        <v>6666.666666666667</v>
      </c>
      <c r="M69" s="7">
        <f t="shared" si="218"/>
        <v>6666.666666666667</v>
      </c>
      <c r="N69" s="8">
        <f t="shared" si="218"/>
        <v>6666.666666666667</v>
      </c>
      <c r="O69" s="7">
        <f t="shared" si="218"/>
        <v>6866.666666666667</v>
      </c>
      <c r="P69" s="7">
        <f t="shared" si="218"/>
        <v>6866.666666666667</v>
      </c>
      <c r="Q69" s="7">
        <f t="shared" si="218"/>
        <v>6866.666666666667</v>
      </c>
      <c r="R69" s="7">
        <f t="shared" si="218"/>
        <v>6866.666666666667</v>
      </c>
      <c r="S69" s="7">
        <f t="shared" si="218"/>
        <v>6866.666666666667</v>
      </c>
      <c r="T69" s="7">
        <f t="shared" si="218"/>
        <v>6866.666666666667</v>
      </c>
      <c r="U69" s="7">
        <f t="shared" si="218"/>
        <v>10199.666666666668</v>
      </c>
      <c r="V69" s="7">
        <f t="shared" si="218"/>
        <v>10199.666666666668</v>
      </c>
      <c r="W69" s="7">
        <f t="shared" si="218"/>
        <v>10199.666666666668</v>
      </c>
      <c r="X69" s="7">
        <f t="shared" si="218"/>
        <v>10199.666666666668</v>
      </c>
      <c r="Y69" s="7">
        <f t="shared" si="218"/>
        <v>10199.666666666668</v>
      </c>
      <c r="Z69" s="8">
        <f t="shared" si="218"/>
        <v>10199.666666666668</v>
      </c>
      <c r="AA69" s="7">
        <f t="shared" si="218"/>
        <v>13838.666666666668</v>
      </c>
      <c r="AB69" s="7">
        <f t="shared" si="218"/>
        <v>13838.666666666668</v>
      </c>
      <c r="AC69" s="7">
        <f t="shared" si="218"/>
        <v>13838.666666666668</v>
      </c>
      <c r="AD69" s="7">
        <f t="shared" si="218"/>
        <v>13838.666666666668</v>
      </c>
      <c r="AE69" s="7">
        <f t="shared" si="218"/>
        <v>13838.666666666668</v>
      </c>
      <c r="AF69" s="7">
        <f t="shared" si="218"/>
        <v>13838.666666666668</v>
      </c>
      <c r="AG69" s="7">
        <f t="shared" si="218"/>
        <v>13838.666666666668</v>
      </c>
      <c r="AH69" s="7">
        <f t="shared" si="218"/>
        <v>13838.666666666668</v>
      </c>
      <c r="AI69" s="7">
        <f t="shared" si="218"/>
        <v>13838.666666666668</v>
      </c>
      <c r="AJ69" s="7">
        <f t="shared" si="218"/>
        <v>13838.666666666668</v>
      </c>
      <c r="AK69" s="7">
        <f t="shared" si="218"/>
        <v>13838.666666666668</v>
      </c>
      <c r="AL69" s="8">
        <f t="shared" si="218"/>
        <v>13838.666666666668</v>
      </c>
      <c r="AM69" s="7">
        <f t="shared" si="218"/>
        <v>17586.83666666667</v>
      </c>
      <c r="AN69" s="7">
        <f t="shared" si="218"/>
        <v>17586.83666666667</v>
      </c>
      <c r="AO69" s="7">
        <f t="shared" si="218"/>
        <v>17586.83666666667</v>
      </c>
      <c r="AP69" s="7">
        <f t="shared" si="218"/>
        <v>17586.83666666667</v>
      </c>
      <c r="AQ69" s="7">
        <f t="shared" si="218"/>
        <v>17586.83666666667</v>
      </c>
      <c r="AR69" s="7">
        <f t="shared" si="218"/>
        <v>17586.83666666667</v>
      </c>
      <c r="AS69" s="7">
        <f t="shared" si="218"/>
        <v>17586.83666666667</v>
      </c>
      <c r="AT69" s="7">
        <f t="shared" si="218"/>
        <v>17586.83666666667</v>
      </c>
      <c r="AU69" s="7">
        <f t="shared" si="218"/>
        <v>17586.83666666667</v>
      </c>
      <c r="AV69" s="7">
        <f t="shared" si="218"/>
        <v>17586.83666666667</v>
      </c>
      <c r="AW69" s="7">
        <f t="shared" si="218"/>
        <v>17586.83666666667</v>
      </c>
      <c r="AX69" s="8">
        <f t="shared" si="218"/>
        <v>17586.83666666667</v>
      </c>
      <c r="AY69" s="7">
        <f t="shared" si="218"/>
        <v>18114.451766666665</v>
      </c>
      <c r="AZ69" s="7">
        <f t="shared" si="218"/>
        <v>18114.451766666665</v>
      </c>
      <c r="BA69" s="7">
        <f t="shared" si="218"/>
        <v>18114.451766666665</v>
      </c>
      <c r="BB69" s="7">
        <f t="shared" si="218"/>
        <v>18114.451766666665</v>
      </c>
      <c r="BC69" s="7">
        <f t="shared" si="218"/>
        <v>18114.451766666665</v>
      </c>
      <c r="BD69" s="7">
        <f t="shared" si="218"/>
        <v>18114.451766666665</v>
      </c>
      <c r="BE69" s="7">
        <f t="shared" si="218"/>
        <v>18114.451766666665</v>
      </c>
      <c r="BF69" s="7">
        <f t="shared" si="218"/>
        <v>18114.451766666665</v>
      </c>
      <c r="BG69" s="7">
        <f t="shared" si="218"/>
        <v>18114.451766666665</v>
      </c>
      <c r="BH69" s="7">
        <f t="shared" si="218"/>
        <v>18114.451766666665</v>
      </c>
      <c r="BI69" s="7">
        <f t="shared" si="218"/>
        <v>18114.451766666665</v>
      </c>
      <c r="BJ69" s="8">
        <f t="shared" si="218"/>
        <v>18114.451766666665</v>
      </c>
    </row>
    <row r="70" spans="1:62">
      <c r="A70" s="1"/>
      <c r="B70" s="3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3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31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31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31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31"/>
    </row>
    <row r="71" spans="1:62">
      <c r="A71" s="1"/>
      <c r="B71" s="3" t="s">
        <v>115</v>
      </c>
      <c r="C71" s="14"/>
      <c r="D71" s="14"/>
      <c r="E71" s="14"/>
      <c r="F71" s="14">
        <f>40000/12</f>
        <v>3333.3333333333335</v>
      </c>
      <c r="G71" s="14">
        <f t="shared" ref="G71:N72" si="219">40000/12</f>
        <v>3333.3333333333335</v>
      </c>
      <c r="H71" s="14">
        <f t="shared" si="219"/>
        <v>3333.3333333333335</v>
      </c>
      <c r="I71" s="14">
        <f t="shared" si="219"/>
        <v>3333.3333333333335</v>
      </c>
      <c r="J71" s="14">
        <f t="shared" si="219"/>
        <v>3333.3333333333335</v>
      </c>
      <c r="K71" s="14">
        <f t="shared" si="219"/>
        <v>3333.3333333333335</v>
      </c>
      <c r="L71" s="14">
        <f t="shared" si="219"/>
        <v>3333.3333333333335</v>
      </c>
      <c r="M71" s="14">
        <f t="shared" si="219"/>
        <v>3333.3333333333335</v>
      </c>
      <c r="N71" s="31">
        <f t="shared" si="219"/>
        <v>3333.3333333333335</v>
      </c>
      <c r="O71" s="10">
        <f>N71*(1+O$2)</f>
        <v>3433.3333333333335</v>
      </c>
      <c r="P71" s="10">
        <f t="shared" ref="P71:Z72" si="220">O71</f>
        <v>3433.3333333333335</v>
      </c>
      <c r="Q71" s="10">
        <f t="shared" si="220"/>
        <v>3433.3333333333335</v>
      </c>
      <c r="R71" s="10">
        <f t="shared" si="220"/>
        <v>3433.3333333333335</v>
      </c>
      <c r="S71" s="10">
        <f t="shared" si="220"/>
        <v>3433.3333333333335</v>
      </c>
      <c r="T71" s="10">
        <f t="shared" si="220"/>
        <v>3433.3333333333335</v>
      </c>
      <c r="U71" s="10">
        <f t="shared" si="220"/>
        <v>3433.3333333333335</v>
      </c>
      <c r="V71" s="10">
        <f t="shared" si="220"/>
        <v>3433.3333333333335</v>
      </c>
      <c r="W71" s="10">
        <f t="shared" si="220"/>
        <v>3433.3333333333335</v>
      </c>
      <c r="X71" s="10">
        <f t="shared" si="220"/>
        <v>3433.3333333333335</v>
      </c>
      <c r="Y71" s="10">
        <f t="shared" si="220"/>
        <v>3433.3333333333335</v>
      </c>
      <c r="Z71" s="31">
        <f t="shared" si="220"/>
        <v>3433.3333333333335</v>
      </c>
      <c r="AA71" s="10">
        <f>Z71*(1+$AA$2)</f>
        <v>3536.3333333333335</v>
      </c>
      <c r="AB71" s="10">
        <f t="shared" si="95"/>
        <v>3536.3333333333335</v>
      </c>
      <c r="AC71" s="10">
        <f t="shared" si="95"/>
        <v>3536.3333333333335</v>
      </c>
      <c r="AD71" s="10">
        <f t="shared" si="95"/>
        <v>3536.3333333333335</v>
      </c>
      <c r="AE71" s="10">
        <f t="shared" si="95"/>
        <v>3536.3333333333335</v>
      </c>
      <c r="AF71" s="10">
        <f t="shared" si="95"/>
        <v>3536.3333333333335</v>
      </c>
      <c r="AG71" s="10">
        <f t="shared" si="95"/>
        <v>3536.3333333333335</v>
      </c>
      <c r="AH71" s="10">
        <f t="shared" si="95"/>
        <v>3536.3333333333335</v>
      </c>
      <c r="AI71" s="10">
        <f t="shared" si="95"/>
        <v>3536.3333333333335</v>
      </c>
      <c r="AJ71" s="10">
        <f t="shared" si="95"/>
        <v>3536.3333333333335</v>
      </c>
      <c r="AK71" s="10">
        <f t="shared" si="95"/>
        <v>3536.3333333333335</v>
      </c>
      <c r="AL71" s="31">
        <f t="shared" si="95"/>
        <v>3536.3333333333335</v>
      </c>
      <c r="AM71" s="10">
        <f>AL71*(1+$AA$2)</f>
        <v>3642.4233333333336</v>
      </c>
      <c r="AN71" s="10">
        <f t="shared" si="96"/>
        <v>3642.4233333333336</v>
      </c>
      <c r="AO71" s="10">
        <f t="shared" si="96"/>
        <v>3642.4233333333336</v>
      </c>
      <c r="AP71" s="10">
        <f t="shared" si="96"/>
        <v>3642.4233333333336</v>
      </c>
      <c r="AQ71" s="10">
        <f t="shared" si="96"/>
        <v>3642.4233333333336</v>
      </c>
      <c r="AR71" s="10">
        <f t="shared" si="96"/>
        <v>3642.4233333333336</v>
      </c>
      <c r="AS71" s="10">
        <f t="shared" si="96"/>
        <v>3642.4233333333336</v>
      </c>
      <c r="AT71" s="10">
        <f t="shared" si="96"/>
        <v>3642.4233333333336</v>
      </c>
      <c r="AU71" s="10">
        <f t="shared" si="96"/>
        <v>3642.4233333333336</v>
      </c>
      <c r="AV71" s="10">
        <f t="shared" si="96"/>
        <v>3642.4233333333336</v>
      </c>
      <c r="AW71" s="10">
        <f t="shared" si="96"/>
        <v>3642.4233333333336</v>
      </c>
      <c r="AX71" s="31">
        <f t="shared" si="96"/>
        <v>3642.4233333333336</v>
      </c>
      <c r="AY71" s="10">
        <f>AX71*(1+$AA$2)</f>
        <v>3751.6960333333336</v>
      </c>
      <c r="AZ71" s="10">
        <f t="shared" si="97"/>
        <v>3751.6960333333336</v>
      </c>
      <c r="BA71" s="10">
        <f t="shared" si="97"/>
        <v>3751.6960333333336</v>
      </c>
      <c r="BB71" s="10">
        <f t="shared" si="97"/>
        <v>3751.6960333333336</v>
      </c>
      <c r="BC71" s="10">
        <f t="shared" si="97"/>
        <v>3751.6960333333336</v>
      </c>
      <c r="BD71" s="10">
        <f t="shared" si="97"/>
        <v>3751.6960333333336</v>
      </c>
      <c r="BE71" s="10">
        <f t="shared" si="97"/>
        <v>3751.6960333333336</v>
      </c>
      <c r="BF71" s="10">
        <f t="shared" si="97"/>
        <v>3751.6960333333336</v>
      </c>
      <c r="BG71" s="10">
        <f t="shared" si="97"/>
        <v>3751.6960333333336</v>
      </c>
      <c r="BH71" s="10">
        <f t="shared" si="97"/>
        <v>3751.6960333333336</v>
      </c>
      <c r="BI71" s="10">
        <f t="shared" si="97"/>
        <v>3751.6960333333336</v>
      </c>
      <c r="BJ71" s="31">
        <f t="shared" si="97"/>
        <v>3751.6960333333336</v>
      </c>
    </row>
    <row r="72" spans="1:62">
      <c r="A72" s="1"/>
      <c r="B72" s="3" t="s">
        <v>116</v>
      </c>
      <c r="C72" s="14"/>
      <c r="D72" s="14"/>
      <c r="E72" s="14"/>
      <c r="F72" s="14">
        <f>40000/12</f>
        <v>3333.3333333333335</v>
      </c>
      <c r="G72" s="14">
        <f t="shared" si="219"/>
        <v>3333.3333333333335</v>
      </c>
      <c r="H72" s="14">
        <f t="shared" si="219"/>
        <v>3333.3333333333335</v>
      </c>
      <c r="I72" s="14">
        <f t="shared" si="219"/>
        <v>3333.3333333333335</v>
      </c>
      <c r="J72" s="14">
        <f t="shared" si="219"/>
        <v>3333.3333333333335</v>
      </c>
      <c r="K72" s="14">
        <f t="shared" si="219"/>
        <v>3333.3333333333335</v>
      </c>
      <c r="L72" s="14">
        <f t="shared" si="219"/>
        <v>3333.3333333333335</v>
      </c>
      <c r="M72" s="14">
        <f t="shared" si="219"/>
        <v>3333.3333333333335</v>
      </c>
      <c r="N72" s="31">
        <f t="shared" si="219"/>
        <v>3333.3333333333335</v>
      </c>
      <c r="O72" s="10">
        <f>N72*(1+O$2)</f>
        <v>3433.3333333333335</v>
      </c>
      <c r="P72" s="10">
        <f t="shared" si="220"/>
        <v>3433.3333333333335</v>
      </c>
      <c r="Q72" s="10">
        <f t="shared" si="220"/>
        <v>3433.3333333333335</v>
      </c>
      <c r="R72" s="10">
        <f t="shared" si="220"/>
        <v>3433.3333333333335</v>
      </c>
      <c r="S72" s="10">
        <f t="shared" si="220"/>
        <v>3433.3333333333335</v>
      </c>
      <c r="T72" s="10">
        <f t="shared" si="220"/>
        <v>3433.3333333333335</v>
      </c>
      <c r="U72" s="10">
        <f t="shared" si="220"/>
        <v>3433.3333333333335</v>
      </c>
      <c r="V72" s="10">
        <f t="shared" si="220"/>
        <v>3433.3333333333335</v>
      </c>
      <c r="W72" s="10">
        <f t="shared" si="220"/>
        <v>3433.3333333333335</v>
      </c>
      <c r="X72" s="10">
        <f t="shared" si="220"/>
        <v>3433.3333333333335</v>
      </c>
      <c r="Y72" s="10">
        <f t="shared" si="220"/>
        <v>3433.3333333333335</v>
      </c>
      <c r="Z72" s="31">
        <f t="shared" si="220"/>
        <v>3433.3333333333335</v>
      </c>
      <c r="AA72" s="10">
        <f>Z72*(1+$AA$2)</f>
        <v>3536.3333333333335</v>
      </c>
      <c r="AB72" s="10">
        <f t="shared" si="95"/>
        <v>3536.3333333333335</v>
      </c>
      <c r="AC72" s="10">
        <f t="shared" si="95"/>
        <v>3536.3333333333335</v>
      </c>
      <c r="AD72" s="10">
        <f t="shared" si="95"/>
        <v>3536.3333333333335</v>
      </c>
      <c r="AE72" s="10">
        <f t="shared" si="95"/>
        <v>3536.3333333333335</v>
      </c>
      <c r="AF72" s="10">
        <f t="shared" si="95"/>
        <v>3536.3333333333335</v>
      </c>
      <c r="AG72" s="10">
        <f t="shared" si="95"/>
        <v>3536.3333333333335</v>
      </c>
      <c r="AH72" s="10">
        <f t="shared" si="95"/>
        <v>3536.3333333333335</v>
      </c>
      <c r="AI72" s="10">
        <f t="shared" si="95"/>
        <v>3536.3333333333335</v>
      </c>
      <c r="AJ72" s="10">
        <f t="shared" si="95"/>
        <v>3536.3333333333335</v>
      </c>
      <c r="AK72" s="10">
        <f t="shared" si="95"/>
        <v>3536.3333333333335</v>
      </c>
      <c r="AL72" s="31">
        <f t="shared" si="95"/>
        <v>3536.3333333333335</v>
      </c>
      <c r="AM72" s="10">
        <f>AL72*(1+$AA$2)</f>
        <v>3642.4233333333336</v>
      </c>
      <c r="AN72" s="10">
        <f t="shared" si="96"/>
        <v>3642.4233333333336</v>
      </c>
      <c r="AO72" s="10">
        <f t="shared" si="96"/>
        <v>3642.4233333333336</v>
      </c>
      <c r="AP72" s="10">
        <f t="shared" si="96"/>
        <v>3642.4233333333336</v>
      </c>
      <c r="AQ72" s="10">
        <f t="shared" si="96"/>
        <v>3642.4233333333336</v>
      </c>
      <c r="AR72" s="10">
        <f t="shared" si="96"/>
        <v>3642.4233333333336</v>
      </c>
      <c r="AS72" s="10">
        <f t="shared" si="96"/>
        <v>3642.4233333333336</v>
      </c>
      <c r="AT72" s="10">
        <f t="shared" si="96"/>
        <v>3642.4233333333336</v>
      </c>
      <c r="AU72" s="10">
        <f t="shared" si="96"/>
        <v>3642.4233333333336</v>
      </c>
      <c r="AV72" s="10">
        <f t="shared" si="96"/>
        <v>3642.4233333333336</v>
      </c>
      <c r="AW72" s="10">
        <f t="shared" si="96"/>
        <v>3642.4233333333336</v>
      </c>
      <c r="AX72" s="31">
        <f t="shared" si="96"/>
        <v>3642.4233333333336</v>
      </c>
      <c r="AY72" s="10">
        <f>AX72*(1+$AA$2)</f>
        <v>3751.6960333333336</v>
      </c>
      <c r="AZ72" s="10">
        <f t="shared" si="97"/>
        <v>3751.6960333333336</v>
      </c>
      <c r="BA72" s="10">
        <f t="shared" si="97"/>
        <v>3751.6960333333336</v>
      </c>
      <c r="BB72" s="10">
        <f t="shared" si="97"/>
        <v>3751.6960333333336</v>
      </c>
      <c r="BC72" s="10">
        <f t="shared" si="97"/>
        <v>3751.6960333333336</v>
      </c>
      <c r="BD72" s="10">
        <f t="shared" si="97"/>
        <v>3751.6960333333336</v>
      </c>
      <c r="BE72" s="10">
        <f t="shared" si="97"/>
        <v>3751.6960333333336</v>
      </c>
      <c r="BF72" s="10">
        <f t="shared" si="97"/>
        <v>3751.6960333333336</v>
      </c>
      <c r="BG72" s="10">
        <f t="shared" si="97"/>
        <v>3751.6960333333336</v>
      </c>
      <c r="BH72" s="10">
        <f t="shared" si="97"/>
        <v>3751.6960333333336</v>
      </c>
      <c r="BI72" s="10">
        <f t="shared" si="97"/>
        <v>3751.6960333333336</v>
      </c>
      <c r="BJ72" s="31">
        <f t="shared" si="97"/>
        <v>3751.6960333333336</v>
      </c>
    </row>
    <row r="73" spans="1:62">
      <c r="A73" s="1"/>
      <c r="B73" s="3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3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31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31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31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31"/>
    </row>
    <row r="74" spans="1:62">
      <c r="A74" s="1"/>
      <c r="B74" s="9" t="s">
        <v>1</v>
      </c>
      <c r="C74" s="11">
        <f>SUM(C60,C69,C71:C72)</f>
        <v>0</v>
      </c>
      <c r="D74" s="11">
        <f t="shared" ref="D74:BJ74" si="221">SUM(D60,D69,D71:D72)</f>
        <v>0</v>
      </c>
      <c r="E74" s="11">
        <f t="shared" si="221"/>
        <v>0</v>
      </c>
      <c r="F74" s="11">
        <f t="shared" si="221"/>
        <v>15000.000000000002</v>
      </c>
      <c r="G74" s="11">
        <f t="shared" si="221"/>
        <v>15000.000000000002</v>
      </c>
      <c r="H74" s="11">
        <f t="shared" si="221"/>
        <v>15000.000000000002</v>
      </c>
      <c r="I74" s="11">
        <f t="shared" si="221"/>
        <v>15000.000000000002</v>
      </c>
      <c r="J74" s="11">
        <f t="shared" si="221"/>
        <v>15000.000000000002</v>
      </c>
      <c r="K74" s="11">
        <f t="shared" si="221"/>
        <v>18333.333333333336</v>
      </c>
      <c r="L74" s="11">
        <f t="shared" si="221"/>
        <v>18333.333333333336</v>
      </c>
      <c r="M74" s="11">
        <f t="shared" si="221"/>
        <v>18333.333333333336</v>
      </c>
      <c r="N74" s="38">
        <f t="shared" si="221"/>
        <v>18333.333333333336</v>
      </c>
      <c r="O74" s="11">
        <f t="shared" si="221"/>
        <v>18883.333333333336</v>
      </c>
      <c r="P74" s="11">
        <f t="shared" si="221"/>
        <v>18883.333333333336</v>
      </c>
      <c r="Q74" s="11">
        <f t="shared" si="221"/>
        <v>18883.333333333336</v>
      </c>
      <c r="R74" s="11">
        <f t="shared" si="221"/>
        <v>18883.333333333336</v>
      </c>
      <c r="S74" s="11">
        <f t="shared" si="221"/>
        <v>18883.333333333336</v>
      </c>
      <c r="T74" s="11">
        <f t="shared" si="221"/>
        <v>18883.333333333336</v>
      </c>
      <c r="U74" s="11">
        <f t="shared" si="221"/>
        <v>22216.333333333332</v>
      </c>
      <c r="V74" s="11">
        <f t="shared" si="221"/>
        <v>22216.333333333332</v>
      </c>
      <c r="W74" s="11">
        <f t="shared" si="221"/>
        <v>22216.333333333332</v>
      </c>
      <c r="X74" s="11">
        <f t="shared" si="221"/>
        <v>22216.333333333332</v>
      </c>
      <c r="Y74" s="11">
        <f t="shared" si="221"/>
        <v>22216.333333333332</v>
      </c>
      <c r="Z74" s="38">
        <f t="shared" si="221"/>
        <v>22216.333333333332</v>
      </c>
      <c r="AA74" s="11">
        <f t="shared" si="221"/>
        <v>26215.833333333332</v>
      </c>
      <c r="AB74" s="11">
        <f t="shared" si="221"/>
        <v>26215.833333333332</v>
      </c>
      <c r="AC74" s="11">
        <f t="shared" si="221"/>
        <v>26215.833333333332</v>
      </c>
      <c r="AD74" s="11">
        <f t="shared" si="221"/>
        <v>26215.833333333332</v>
      </c>
      <c r="AE74" s="11">
        <f t="shared" si="221"/>
        <v>26215.833333333332</v>
      </c>
      <c r="AF74" s="11">
        <f t="shared" si="221"/>
        <v>26215.833333333332</v>
      </c>
      <c r="AG74" s="11">
        <f t="shared" si="221"/>
        <v>26215.833333333332</v>
      </c>
      <c r="AH74" s="11">
        <f t="shared" si="221"/>
        <v>26215.833333333332</v>
      </c>
      <c r="AI74" s="11">
        <f t="shared" si="221"/>
        <v>26215.833333333332</v>
      </c>
      <c r="AJ74" s="11">
        <f t="shared" si="221"/>
        <v>26215.833333333332</v>
      </c>
      <c r="AK74" s="11">
        <f t="shared" si="221"/>
        <v>26215.833333333332</v>
      </c>
      <c r="AL74" s="38">
        <f t="shared" si="221"/>
        <v>26215.833333333332</v>
      </c>
      <c r="AM74" s="11">
        <f t="shared" si="221"/>
        <v>30335.318333333336</v>
      </c>
      <c r="AN74" s="11">
        <f t="shared" si="221"/>
        <v>30335.318333333336</v>
      </c>
      <c r="AO74" s="11">
        <f t="shared" si="221"/>
        <v>30335.318333333336</v>
      </c>
      <c r="AP74" s="11">
        <f t="shared" si="221"/>
        <v>30335.318333333336</v>
      </c>
      <c r="AQ74" s="11">
        <f t="shared" si="221"/>
        <v>30335.318333333336</v>
      </c>
      <c r="AR74" s="11">
        <f t="shared" si="221"/>
        <v>30335.318333333336</v>
      </c>
      <c r="AS74" s="11">
        <f t="shared" si="221"/>
        <v>30335.318333333336</v>
      </c>
      <c r="AT74" s="11">
        <f t="shared" si="221"/>
        <v>30335.318333333336</v>
      </c>
      <c r="AU74" s="11">
        <f t="shared" si="221"/>
        <v>30335.318333333336</v>
      </c>
      <c r="AV74" s="11">
        <f t="shared" si="221"/>
        <v>30335.318333333336</v>
      </c>
      <c r="AW74" s="11">
        <f t="shared" si="221"/>
        <v>30335.318333333336</v>
      </c>
      <c r="AX74" s="38">
        <f t="shared" si="221"/>
        <v>30335.318333333336</v>
      </c>
      <c r="AY74" s="11">
        <f t="shared" si="221"/>
        <v>31245.387883333333</v>
      </c>
      <c r="AZ74" s="11">
        <f t="shared" si="221"/>
        <v>31245.387883333333</v>
      </c>
      <c r="BA74" s="11">
        <f t="shared" si="221"/>
        <v>31245.387883333333</v>
      </c>
      <c r="BB74" s="11">
        <f t="shared" si="221"/>
        <v>31245.387883333333</v>
      </c>
      <c r="BC74" s="11">
        <f t="shared" si="221"/>
        <v>31245.387883333333</v>
      </c>
      <c r="BD74" s="11">
        <f t="shared" si="221"/>
        <v>31245.387883333333</v>
      </c>
      <c r="BE74" s="11">
        <f t="shared" si="221"/>
        <v>31245.387883333333</v>
      </c>
      <c r="BF74" s="11">
        <f t="shared" si="221"/>
        <v>31245.387883333333</v>
      </c>
      <c r="BG74" s="11">
        <f t="shared" si="221"/>
        <v>31245.387883333333</v>
      </c>
      <c r="BH74" s="11">
        <f t="shared" si="221"/>
        <v>31245.387883333333</v>
      </c>
      <c r="BI74" s="11">
        <f t="shared" si="221"/>
        <v>31245.387883333333</v>
      </c>
      <c r="BJ74" s="38">
        <f t="shared" si="221"/>
        <v>31245.387883333333</v>
      </c>
    </row>
    <row r="75" spans="1:62">
      <c r="A75" s="1"/>
      <c r="B75" s="3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3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31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31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31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31"/>
    </row>
    <row r="76" spans="1:62">
      <c r="A76" s="1" t="s">
        <v>117</v>
      </c>
      <c r="B76" s="3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3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31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31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31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31"/>
    </row>
    <row r="77" spans="1:62">
      <c r="A77" s="1"/>
      <c r="B77" s="3" t="s">
        <v>118</v>
      </c>
      <c r="C77" s="21"/>
      <c r="D77" s="21"/>
      <c r="E77" s="21"/>
      <c r="F77" s="21">
        <f>75000/12</f>
        <v>6250</v>
      </c>
      <c r="G77" s="21">
        <f t="shared" ref="G77:N78" si="222">F77</f>
        <v>6250</v>
      </c>
      <c r="H77" s="21">
        <f t="shared" si="222"/>
        <v>6250</v>
      </c>
      <c r="I77" s="21">
        <f t="shared" si="222"/>
        <v>6250</v>
      </c>
      <c r="J77" s="21">
        <f t="shared" si="222"/>
        <v>6250</v>
      </c>
      <c r="K77" s="21">
        <f t="shared" si="222"/>
        <v>6250</v>
      </c>
      <c r="L77" s="21">
        <f t="shared" si="222"/>
        <v>6250</v>
      </c>
      <c r="M77" s="21">
        <f t="shared" si="222"/>
        <v>6250</v>
      </c>
      <c r="N77" s="39">
        <f t="shared" si="222"/>
        <v>6250</v>
      </c>
      <c r="O77" s="12">
        <f>N77*(1+O$2)</f>
        <v>6437.5</v>
      </c>
      <c r="P77" s="12">
        <f t="shared" ref="P77:Z78" si="223">O77</f>
        <v>6437.5</v>
      </c>
      <c r="Q77" s="12">
        <f t="shared" si="223"/>
        <v>6437.5</v>
      </c>
      <c r="R77" s="12">
        <f t="shared" si="223"/>
        <v>6437.5</v>
      </c>
      <c r="S77" s="12">
        <f t="shared" si="223"/>
        <v>6437.5</v>
      </c>
      <c r="T77" s="12">
        <f t="shared" si="223"/>
        <v>6437.5</v>
      </c>
      <c r="U77" s="12">
        <f t="shared" si="223"/>
        <v>6437.5</v>
      </c>
      <c r="V77" s="12">
        <f t="shared" si="223"/>
        <v>6437.5</v>
      </c>
      <c r="W77" s="12">
        <f t="shared" si="223"/>
        <v>6437.5</v>
      </c>
      <c r="X77" s="12">
        <f t="shared" si="223"/>
        <v>6437.5</v>
      </c>
      <c r="Y77" s="12">
        <f t="shared" si="223"/>
        <v>6437.5</v>
      </c>
      <c r="Z77" s="39">
        <f t="shared" si="223"/>
        <v>6437.5</v>
      </c>
      <c r="AA77" s="12">
        <f>Z77*(1+$AA$2)</f>
        <v>6630.625</v>
      </c>
      <c r="AB77" s="12">
        <f t="shared" ref="AB77:AL78" si="224">AA77</f>
        <v>6630.625</v>
      </c>
      <c r="AC77" s="12">
        <f t="shared" si="224"/>
        <v>6630.625</v>
      </c>
      <c r="AD77" s="12">
        <f t="shared" si="224"/>
        <v>6630.625</v>
      </c>
      <c r="AE77" s="12">
        <f t="shared" si="224"/>
        <v>6630.625</v>
      </c>
      <c r="AF77" s="12">
        <f t="shared" si="224"/>
        <v>6630.625</v>
      </c>
      <c r="AG77" s="12">
        <f t="shared" si="224"/>
        <v>6630.625</v>
      </c>
      <c r="AH77" s="12">
        <f t="shared" si="224"/>
        <v>6630.625</v>
      </c>
      <c r="AI77" s="12">
        <f t="shared" si="224"/>
        <v>6630.625</v>
      </c>
      <c r="AJ77" s="12">
        <f t="shared" si="224"/>
        <v>6630.625</v>
      </c>
      <c r="AK77" s="12">
        <f t="shared" si="224"/>
        <v>6630.625</v>
      </c>
      <c r="AL77" s="39">
        <f t="shared" si="224"/>
        <v>6630.625</v>
      </c>
      <c r="AM77" s="12">
        <f>AL77*(1+$AA$2)</f>
        <v>6829.5437499999998</v>
      </c>
      <c r="AN77" s="12">
        <f t="shared" ref="AN77:AX78" si="225">AM77</f>
        <v>6829.5437499999998</v>
      </c>
      <c r="AO77" s="12">
        <f t="shared" si="225"/>
        <v>6829.5437499999998</v>
      </c>
      <c r="AP77" s="12">
        <f t="shared" si="225"/>
        <v>6829.5437499999998</v>
      </c>
      <c r="AQ77" s="12">
        <f t="shared" si="225"/>
        <v>6829.5437499999998</v>
      </c>
      <c r="AR77" s="12">
        <f t="shared" si="225"/>
        <v>6829.5437499999998</v>
      </c>
      <c r="AS77" s="12">
        <f t="shared" si="225"/>
        <v>6829.5437499999998</v>
      </c>
      <c r="AT77" s="12">
        <f t="shared" si="225"/>
        <v>6829.5437499999998</v>
      </c>
      <c r="AU77" s="12">
        <f t="shared" si="225"/>
        <v>6829.5437499999998</v>
      </c>
      <c r="AV77" s="12">
        <f t="shared" si="225"/>
        <v>6829.5437499999998</v>
      </c>
      <c r="AW77" s="12">
        <f t="shared" si="225"/>
        <v>6829.5437499999998</v>
      </c>
      <c r="AX77" s="39">
        <f t="shared" si="225"/>
        <v>6829.5437499999998</v>
      </c>
      <c r="AY77" s="12">
        <f>AX77*(1+$AA$2)</f>
        <v>7034.4300624999996</v>
      </c>
      <c r="AZ77" s="12">
        <f t="shared" ref="AZ77:BJ78" si="226">AY77</f>
        <v>7034.4300624999996</v>
      </c>
      <c r="BA77" s="12">
        <f t="shared" si="226"/>
        <v>7034.4300624999996</v>
      </c>
      <c r="BB77" s="12">
        <f t="shared" si="226"/>
        <v>7034.4300624999996</v>
      </c>
      <c r="BC77" s="12">
        <f t="shared" si="226"/>
        <v>7034.4300624999996</v>
      </c>
      <c r="BD77" s="12">
        <f t="shared" si="226"/>
        <v>7034.4300624999996</v>
      </c>
      <c r="BE77" s="12">
        <f t="shared" si="226"/>
        <v>7034.4300624999996</v>
      </c>
      <c r="BF77" s="12">
        <f t="shared" si="226"/>
        <v>7034.4300624999996</v>
      </c>
      <c r="BG77" s="12">
        <f t="shared" si="226"/>
        <v>7034.4300624999996</v>
      </c>
      <c r="BH77" s="12">
        <f t="shared" si="226"/>
        <v>7034.4300624999996</v>
      </c>
      <c r="BI77" s="12">
        <f t="shared" si="226"/>
        <v>7034.4300624999996</v>
      </c>
      <c r="BJ77" s="39">
        <f t="shared" si="226"/>
        <v>7034.4300624999996</v>
      </c>
    </row>
    <row r="78" spans="1:62">
      <c r="A78" s="1"/>
      <c r="B78" s="3" t="s">
        <v>119</v>
      </c>
      <c r="C78" s="21"/>
      <c r="D78" s="21"/>
      <c r="E78" s="21"/>
      <c r="F78" s="21">
        <f>75000/12</f>
        <v>6250</v>
      </c>
      <c r="G78" s="21">
        <f t="shared" si="222"/>
        <v>6250</v>
      </c>
      <c r="H78" s="21">
        <f t="shared" si="222"/>
        <v>6250</v>
      </c>
      <c r="I78" s="21">
        <f t="shared" si="222"/>
        <v>6250</v>
      </c>
      <c r="J78" s="21">
        <f t="shared" si="222"/>
        <v>6250</v>
      </c>
      <c r="K78" s="21">
        <f t="shared" si="222"/>
        <v>6250</v>
      </c>
      <c r="L78" s="21">
        <f t="shared" si="222"/>
        <v>6250</v>
      </c>
      <c r="M78" s="21">
        <f t="shared" si="222"/>
        <v>6250</v>
      </c>
      <c r="N78" s="39">
        <f t="shared" si="222"/>
        <v>6250</v>
      </c>
      <c r="O78" s="12">
        <f>N78*(1+O$2)</f>
        <v>6437.5</v>
      </c>
      <c r="P78" s="12">
        <f t="shared" si="223"/>
        <v>6437.5</v>
      </c>
      <c r="Q78" s="12">
        <f t="shared" si="223"/>
        <v>6437.5</v>
      </c>
      <c r="R78" s="12">
        <f t="shared" si="223"/>
        <v>6437.5</v>
      </c>
      <c r="S78" s="12">
        <f t="shared" si="223"/>
        <v>6437.5</v>
      </c>
      <c r="T78" s="12">
        <f t="shared" si="223"/>
        <v>6437.5</v>
      </c>
      <c r="U78" s="12">
        <f t="shared" si="223"/>
        <v>6437.5</v>
      </c>
      <c r="V78" s="12">
        <f t="shared" si="223"/>
        <v>6437.5</v>
      </c>
      <c r="W78" s="12">
        <f t="shared" si="223"/>
        <v>6437.5</v>
      </c>
      <c r="X78" s="12">
        <f t="shared" si="223"/>
        <v>6437.5</v>
      </c>
      <c r="Y78" s="12">
        <f t="shared" si="223"/>
        <v>6437.5</v>
      </c>
      <c r="Z78" s="39">
        <f t="shared" si="223"/>
        <v>6437.5</v>
      </c>
      <c r="AA78" s="12">
        <f>Z78*(1+$AA$2)</f>
        <v>6630.625</v>
      </c>
      <c r="AB78" s="12">
        <f t="shared" si="224"/>
        <v>6630.625</v>
      </c>
      <c r="AC78" s="12">
        <f t="shared" si="224"/>
        <v>6630.625</v>
      </c>
      <c r="AD78" s="12">
        <f t="shared" si="224"/>
        <v>6630.625</v>
      </c>
      <c r="AE78" s="12">
        <f t="shared" si="224"/>
        <v>6630.625</v>
      </c>
      <c r="AF78" s="12">
        <f t="shared" si="224"/>
        <v>6630.625</v>
      </c>
      <c r="AG78" s="12">
        <f t="shared" si="224"/>
        <v>6630.625</v>
      </c>
      <c r="AH78" s="12">
        <f t="shared" si="224"/>
        <v>6630.625</v>
      </c>
      <c r="AI78" s="12">
        <f t="shared" si="224"/>
        <v>6630.625</v>
      </c>
      <c r="AJ78" s="12">
        <f t="shared" si="224"/>
        <v>6630.625</v>
      </c>
      <c r="AK78" s="12">
        <f t="shared" si="224"/>
        <v>6630.625</v>
      </c>
      <c r="AL78" s="39">
        <f t="shared" si="224"/>
        <v>6630.625</v>
      </c>
      <c r="AM78" s="12">
        <f>AL78*(1+$AA$2)</f>
        <v>6829.5437499999998</v>
      </c>
      <c r="AN78" s="12">
        <f t="shared" si="225"/>
        <v>6829.5437499999998</v>
      </c>
      <c r="AO78" s="12">
        <f t="shared" si="225"/>
        <v>6829.5437499999998</v>
      </c>
      <c r="AP78" s="12">
        <f t="shared" si="225"/>
        <v>6829.5437499999998</v>
      </c>
      <c r="AQ78" s="12">
        <f t="shared" si="225"/>
        <v>6829.5437499999998</v>
      </c>
      <c r="AR78" s="12">
        <f t="shared" si="225"/>
        <v>6829.5437499999998</v>
      </c>
      <c r="AS78" s="12">
        <f t="shared" si="225"/>
        <v>6829.5437499999998</v>
      </c>
      <c r="AT78" s="12">
        <f t="shared" si="225"/>
        <v>6829.5437499999998</v>
      </c>
      <c r="AU78" s="12">
        <f t="shared" si="225"/>
        <v>6829.5437499999998</v>
      </c>
      <c r="AV78" s="12">
        <f t="shared" si="225"/>
        <v>6829.5437499999998</v>
      </c>
      <c r="AW78" s="12">
        <f t="shared" si="225"/>
        <v>6829.5437499999998</v>
      </c>
      <c r="AX78" s="39">
        <f t="shared" si="225"/>
        <v>6829.5437499999998</v>
      </c>
      <c r="AY78" s="12">
        <f>AX78*(1+$AA$2)</f>
        <v>7034.4300624999996</v>
      </c>
      <c r="AZ78" s="12">
        <f t="shared" si="226"/>
        <v>7034.4300624999996</v>
      </c>
      <c r="BA78" s="12">
        <f t="shared" si="226"/>
        <v>7034.4300624999996</v>
      </c>
      <c r="BB78" s="12">
        <f t="shared" si="226"/>
        <v>7034.4300624999996</v>
      </c>
      <c r="BC78" s="12">
        <f t="shared" si="226"/>
        <v>7034.4300624999996</v>
      </c>
      <c r="BD78" s="12">
        <f t="shared" si="226"/>
        <v>7034.4300624999996</v>
      </c>
      <c r="BE78" s="12">
        <f t="shared" si="226"/>
        <v>7034.4300624999996</v>
      </c>
      <c r="BF78" s="12">
        <f t="shared" si="226"/>
        <v>7034.4300624999996</v>
      </c>
      <c r="BG78" s="12">
        <f t="shared" si="226"/>
        <v>7034.4300624999996</v>
      </c>
      <c r="BH78" s="12">
        <f t="shared" si="226"/>
        <v>7034.4300624999996</v>
      </c>
      <c r="BI78" s="12">
        <f t="shared" si="226"/>
        <v>7034.4300624999996</v>
      </c>
      <c r="BJ78" s="39">
        <f t="shared" si="226"/>
        <v>7034.4300624999996</v>
      </c>
    </row>
    <row r="79" spans="1:62" s="64" customFormat="1">
      <c r="A79" s="60"/>
      <c r="B79" s="6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62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2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2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2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2"/>
    </row>
    <row r="80" spans="1:62">
      <c r="A80" s="1"/>
      <c r="B80" s="65" t="s">
        <v>120</v>
      </c>
      <c r="C80" s="22">
        <f>('Revenue Forecast'!C5/15)*2000</f>
        <v>0</v>
      </c>
      <c r="D80" s="22">
        <f>('Revenue Forecast'!D5/15)*2000</f>
        <v>0</v>
      </c>
      <c r="E80" s="22">
        <f>('Revenue Forecast'!E5/15)*2000</f>
        <v>0</v>
      </c>
      <c r="F80" s="22">
        <v>0</v>
      </c>
      <c r="G80" s="22">
        <f>('Revenue Forecast'!G5/15)*2000</f>
        <v>0</v>
      </c>
      <c r="H80" s="22">
        <f>('Revenue Forecast'!H5/15)*2000</f>
        <v>0</v>
      </c>
      <c r="I80" s="22">
        <f>('Revenue Forecast'!I5/15)*2000</f>
        <v>0</v>
      </c>
      <c r="J80" s="22">
        <f>('Gross Enrollment Forecast'!J57/15)*2000</f>
        <v>0</v>
      </c>
      <c r="K80" s="22">
        <f>('Gross Enrollment Forecast'!K57/15)*2000</f>
        <v>0</v>
      </c>
      <c r="L80" s="22">
        <f>('Gross Enrollment Forecast'!L57/15)*2500</f>
        <v>6000</v>
      </c>
      <c r="M80" s="22">
        <f>('Gross Enrollment Forecast'!M57/15)*2500</f>
        <v>5966</v>
      </c>
      <c r="N80" s="40">
        <f>('Gross Enrollment Forecast'!N57/15)*2500</f>
        <v>11782.192666666666</v>
      </c>
      <c r="O80" s="13">
        <f>('Gross Enrollment Forecast'!O57/15)*2500</f>
        <v>11715.426908222222</v>
      </c>
      <c r="P80" s="13">
        <f>('Gross Enrollment Forecast'!P57/15)*2500</f>
        <v>18149.039489075629</v>
      </c>
      <c r="Q80" s="13">
        <f>('Gross Enrollment Forecast'!Q57/15)*2500</f>
        <v>18046.194931970869</v>
      </c>
      <c r="R80" s="13">
        <f>('Gross Enrollment Forecast'!R57/15)*2500</f>
        <v>20543.933160689699</v>
      </c>
      <c r="S80" s="13">
        <f>('Gross Enrollment Forecast'!S57/15)*2500</f>
        <v>20427.517539445791</v>
      </c>
      <c r="T80" s="13">
        <f>('Gross Enrollment Forecast'!T57/15)*2500</f>
        <v>23561.761606722266</v>
      </c>
      <c r="U80" s="13">
        <f>('Gross Enrollment Forecast'!U57/15)*2500</f>
        <v>23428.244957617509</v>
      </c>
      <c r="V80" s="13">
        <f>('Gross Enrollment Forecast'!V57/15)*2500</f>
        <v>30378.818236191004</v>
      </c>
      <c r="W80" s="13">
        <f>('Gross Enrollment Forecast'!W57/15)*2500</f>
        <v>30206.671599519261</v>
      </c>
      <c r="X80" s="13">
        <f>('Gross Enrollment Forecast'!X57/15)*2500</f>
        <v>32868.833793788646</v>
      </c>
      <c r="Y80" s="13">
        <f>('Gross Enrollment Forecast'!Y57/15)*2500</f>
        <v>32682.577068957176</v>
      </c>
      <c r="Z80" s="40">
        <f>('Gross Enrollment Forecast'!Z57/15)*2500</f>
        <v>36747.375798899753</v>
      </c>
      <c r="AA80" s="13">
        <f>('Gross Enrollment Forecast'!AA57/15)*2500</f>
        <v>36539.14066937266</v>
      </c>
      <c r="AB80" s="13">
        <f>('Gross Enrollment Forecast'!AB57/15)*2500</f>
        <v>46832.08553891287</v>
      </c>
      <c r="AC80" s="13">
        <f>('Gross Enrollment Forecast'!AC57/15)*2500</f>
        <v>46566.703720859034</v>
      </c>
      <c r="AD80" s="13">
        <f>('Gross Enrollment Forecast'!AD57/15)*2500</f>
        <v>50502.825733107493</v>
      </c>
      <c r="AE80" s="13">
        <f>('Gross Enrollment Forecast'!AE57/15)*2500</f>
        <v>50216.64305395323</v>
      </c>
      <c r="AF80" s="13">
        <f>('Gross Enrollment Forecast'!AF57/15)*2500</f>
        <v>55182.082076647479</v>
      </c>
      <c r="AG80" s="13">
        <f>('Gross Enrollment Forecast'!AG57/15)*2500</f>
        <v>54869.383611546487</v>
      </c>
      <c r="AH80" s="13">
        <f>('Gross Enrollment Forecast'!AH57/15)*2500</f>
        <v>64975.12377108106</v>
      </c>
      <c r="AI80" s="13">
        <f>('Gross Enrollment Forecast'!AI57/15)*2500</f>
        <v>64606.931403044931</v>
      </c>
      <c r="AJ80" s="13">
        <f>('Gross Enrollment Forecast'!AJ57/15)*2500</f>
        <v>68407.492125094359</v>
      </c>
      <c r="AK80" s="13">
        <f>('Gross Enrollment Forecast'!AK57/15)*2500</f>
        <v>68019.849669718824</v>
      </c>
      <c r="AL80" s="40">
        <f>('Gross Enrollment Forecast'!AL57/15)*2500</f>
        <v>73884.40385492373</v>
      </c>
      <c r="AM80" s="13">
        <f>('Gross Enrollment Forecast'!AM57/15)*2500</f>
        <v>73465.725566412511</v>
      </c>
      <c r="AN80" s="13">
        <f>('Gross Enrollment Forecast'!AN57/15)*2500</f>
        <v>85549.419788202853</v>
      </c>
      <c r="AO80" s="13">
        <f>('Gross Enrollment Forecast'!AO57/15)*2500</f>
        <v>85064.639742736341</v>
      </c>
      <c r="AP80" s="13">
        <f>('Gross Enrollment Forecast'!AP57/15)*2500</f>
        <v>84523.064734639236</v>
      </c>
      <c r="AQ80" s="13">
        <f>('Gross Enrollment Forecast'!AQ57/15)*2500</f>
        <v>84044.100701142946</v>
      </c>
      <c r="AR80" s="13">
        <f>('Gross Enrollment Forecast'!AR57/15)*2500</f>
        <v>84884.797298853751</v>
      </c>
      <c r="AS80" s="13">
        <f>('Gross Enrollment Forecast'!AS57/15)*2500</f>
        <v>84403.783447493581</v>
      </c>
      <c r="AT80" s="13">
        <f>('Gross Enrollment Forecast'!AT57/15)*2500</f>
        <v>88860.991454273288</v>
      </c>
      <c r="AU80" s="13">
        <f>('Gross Enrollment Forecast'!AU57/15)*2500</f>
        <v>88357.445836032406</v>
      </c>
      <c r="AV80" s="13">
        <f>('Gross Enrollment Forecast'!AV57/15)*2500</f>
        <v>89830.95208815443</v>
      </c>
      <c r="AW80" s="13">
        <f>('Gross Enrollment Forecast'!AW57/15)*2500</f>
        <v>89321.910026321537</v>
      </c>
      <c r="AX80" s="40">
        <f>('Gross Enrollment Forecast'!AX57/15)*2500</f>
        <v>92325.167259330134</v>
      </c>
      <c r="AY80" s="13">
        <f>('Gross Enrollment Forecast'!AY57/15)*2500</f>
        <v>91801.991311527279</v>
      </c>
      <c r="AZ80" s="13">
        <f>('Gross Enrollment Forecast'!AZ57/15)*2500</f>
        <v>97808.709552259606</v>
      </c>
      <c r="BA80" s="13">
        <f>('Gross Enrollment Forecast'!BA57/15)*2500</f>
        <v>97254.460198130138</v>
      </c>
      <c r="BB80" s="13">
        <f>('Gross Enrollment Forecast'!BB57/15)*2500</f>
        <v>99314.123400273122</v>
      </c>
      <c r="BC80" s="13">
        <f>('Gross Enrollment Forecast'!BC57/15)*2500</f>
        <v>98751.343367671579</v>
      </c>
      <c r="BD80" s="13">
        <f>('Gross Enrollment Forecast'!BD57/15)*2500</f>
        <v>100857.91013682004</v>
      </c>
      <c r="BE80" s="13">
        <f>('Gross Enrollment Forecast'!BE57/15)*2500</f>
        <v>100286.38197937804</v>
      </c>
      <c r="BF80" s="13">
        <f>('Gross Enrollment Forecast'!BF57/15)*2500</f>
        <v>101280.56056144043</v>
      </c>
      <c r="BG80" s="13">
        <f>('Gross Enrollment Forecast'!BG57/15)*2500</f>
        <v>100706.63738492563</v>
      </c>
      <c r="BH80" s="13">
        <f>('Gross Enrollment Forecast'!BH57/15)*2500</f>
        <v>100760.95367172257</v>
      </c>
      <c r="BI80" s="13">
        <f>('Gross Enrollment Forecast'!BI57/15)*2500</f>
        <v>100189.97493424949</v>
      </c>
      <c r="BJ80" s="40">
        <f>('Gross Enrollment Forecast'!BJ57/15)*2500</f>
        <v>101445.13244959484</v>
      </c>
    </row>
    <row r="81" spans="1:62" s="64" customFormat="1">
      <c r="A81" s="60"/>
      <c r="B81" s="6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62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2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2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2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2"/>
    </row>
    <row r="82" spans="1:62">
      <c r="A82" s="1"/>
      <c r="B82" s="3" t="s">
        <v>121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39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39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39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39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39"/>
    </row>
    <row r="83" spans="1:62">
      <c r="A83" s="1"/>
      <c r="B83" s="57" t="s">
        <v>10</v>
      </c>
      <c r="C83" s="21"/>
      <c r="D83" s="21"/>
      <c r="E83" s="21"/>
      <c r="F83" s="21"/>
      <c r="G83" s="21">
        <f>55000/12</f>
        <v>4583.333333333333</v>
      </c>
      <c r="H83" s="21">
        <f t="shared" ref="H83" si="227">G83</f>
        <v>4583.333333333333</v>
      </c>
      <c r="I83" s="21">
        <f t="shared" ref="I83:J84" si="228">H83</f>
        <v>4583.333333333333</v>
      </c>
      <c r="J83" s="21">
        <f t="shared" si="228"/>
        <v>4583.333333333333</v>
      </c>
      <c r="K83" s="21">
        <f t="shared" ref="K83:N91" si="229">J83</f>
        <v>4583.333333333333</v>
      </c>
      <c r="L83" s="21">
        <f t="shared" si="229"/>
        <v>4583.333333333333</v>
      </c>
      <c r="M83" s="21">
        <f t="shared" si="229"/>
        <v>4583.333333333333</v>
      </c>
      <c r="N83" s="39">
        <f t="shared" si="229"/>
        <v>4583.333333333333</v>
      </c>
      <c r="O83" s="12">
        <f t="shared" ref="O83:O84" si="230">N83*(1+O$2)</f>
        <v>4720.833333333333</v>
      </c>
      <c r="P83" s="12">
        <f t="shared" ref="P83:P84" si="231">O83</f>
        <v>4720.833333333333</v>
      </c>
      <c r="Q83" s="12">
        <f t="shared" ref="Q83:Q84" si="232">P83</f>
        <v>4720.833333333333</v>
      </c>
      <c r="R83" s="12">
        <f t="shared" ref="R83:R84" si="233">Q83</f>
        <v>4720.833333333333</v>
      </c>
      <c r="S83" s="12">
        <f t="shared" ref="S83:S84" si="234">R83</f>
        <v>4720.833333333333</v>
      </c>
      <c r="T83" s="12">
        <f t="shared" ref="T83:T84" si="235">S83</f>
        <v>4720.833333333333</v>
      </c>
      <c r="U83" s="12">
        <f t="shared" ref="U83:U84" si="236">T83</f>
        <v>4720.833333333333</v>
      </c>
      <c r="V83" s="12">
        <f t="shared" ref="V83:V84" si="237">U83</f>
        <v>4720.833333333333</v>
      </c>
      <c r="W83" s="12">
        <f t="shared" ref="W83:W84" si="238">V83</f>
        <v>4720.833333333333</v>
      </c>
      <c r="X83" s="12">
        <f t="shared" ref="X83:X84" si="239">W83</f>
        <v>4720.833333333333</v>
      </c>
      <c r="Y83" s="12">
        <f t="shared" ref="Y83:Y84" si="240">X83</f>
        <v>4720.833333333333</v>
      </c>
      <c r="Z83" s="39">
        <f t="shared" ref="Z83:Z84" si="241">Y83</f>
        <v>4720.833333333333</v>
      </c>
      <c r="AA83" s="12">
        <f t="shared" ref="AA83:AA84" si="242">Z83*(1+$AA$2)</f>
        <v>4862.458333333333</v>
      </c>
      <c r="AB83" s="12">
        <f t="shared" ref="AB83:AB84" si="243">AA83</f>
        <v>4862.458333333333</v>
      </c>
      <c r="AC83" s="12">
        <f t="shared" ref="AC83:AC84" si="244">AB83</f>
        <v>4862.458333333333</v>
      </c>
      <c r="AD83" s="12">
        <f t="shared" ref="AD83:AD84" si="245">AC83</f>
        <v>4862.458333333333</v>
      </c>
      <c r="AE83" s="12">
        <f t="shared" ref="AE83:AE84" si="246">AD83</f>
        <v>4862.458333333333</v>
      </c>
      <c r="AF83" s="12">
        <f t="shared" ref="AF83:AF84" si="247">AE83</f>
        <v>4862.458333333333</v>
      </c>
      <c r="AG83" s="12">
        <f t="shared" ref="AG83:AG84" si="248">AF83</f>
        <v>4862.458333333333</v>
      </c>
      <c r="AH83" s="12">
        <f t="shared" ref="AH83:AH84" si="249">AG83</f>
        <v>4862.458333333333</v>
      </c>
      <c r="AI83" s="12">
        <f t="shared" ref="AI83:AI84" si="250">AH83</f>
        <v>4862.458333333333</v>
      </c>
      <c r="AJ83" s="12">
        <f t="shared" ref="AJ83:AJ84" si="251">AI83</f>
        <v>4862.458333333333</v>
      </c>
      <c r="AK83" s="12">
        <f t="shared" ref="AK83:AK84" si="252">AJ83</f>
        <v>4862.458333333333</v>
      </c>
      <c r="AL83" s="39">
        <f t="shared" ref="AL83:AL84" si="253">AK83</f>
        <v>4862.458333333333</v>
      </c>
      <c r="AM83" s="12">
        <f t="shared" ref="AM83:AM85" si="254">AL83*(1+$AA$2)</f>
        <v>5008.3320833333328</v>
      </c>
      <c r="AN83" s="12">
        <f t="shared" ref="AN83:AN84" si="255">AM83</f>
        <v>5008.3320833333328</v>
      </c>
      <c r="AO83" s="12">
        <f t="shared" ref="AO83:AO84" si="256">AN83</f>
        <v>5008.3320833333328</v>
      </c>
      <c r="AP83" s="12">
        <f t="shared" ref="AP83:AP84" si="257">AO83</f>
        <v>5008.3320833333328</v>
      </c>
      <c r="AQ83" s="12">
        <f t="shared" ref="AQ83:AQ84" si="258">AP83</f>
        <v>5008.3320833333328</v>
      </c>
      <c r="AR83" s="12">
        <f t="shared" ref="AR83:AR84" si="259">AQ83</f>
        <v>5008.3320833333328</v>
      </c>
      <c r="AS83" s="12">
        <f t="shared" ref="AS83:AS84" si="260">AR83</f>
        <v>5008.3320833333328</v>
      </c>
      <c r="AT83" s="12">
        <f t="shared" ref="AT83:AT84" si="261">AS83</f>
        <v>5008.3320833333328</v>
      </c>
      <c r="AU83" s="12">
        <f t="shared" ref="AU83:AU84" si="262">AT83</f>
        <v>5008.3320833333328</v>
      </c>
      <c r="AV83" s="12">
        <f t="shared" ref="AV83:AV84" si="263">AU83</f>
        <v>5008.3320833333328</v>
      </c>
      <c r="AW83" s="12">
        <f t="shared" ref="AW83:AW84" si="264">AV83</f>
        <v>5008.3320833333328</v>
      </c>
      <c r="AX83" s="39">
        <f t="shared" ref="AX83:AX84" si="265">AW83</f>
        <v>5008.3320833333328</v>
      </c>
      <c r="AY83" s="12">
        <f t="shared" ref="AY83:AY86" si="266">AX83*(1+$AA$2)</f>
        <v>5158.5820458333328</v>
      </c>
      <c r="AZ83" s="12">
        <f t="shared" ref="AZ83:AZ84" si="267">AY83</f>
        <v>5158.5820458333328</v>
      </c>
      <c r="BA83" s="12">
        <f t="shared" ref="BA83:BA84" si="268">AZ83</f>
        <v>5158.5820458333328</v>
      </c>
      <c r="BB83" s="12">
        <f t="shared" ref="BB83:BB84" si="269">BA83</f>
        <v>5158.5820458333328</v>
      </c>
      <c r="BC83" s="12">
        <f t="shared" ref="BC83:BC84" si="270">BB83</f>
        <v>5158.5820458333328</v>
      </c>
      <c r="BD83" s="12">
        <f t="shared" ref="BD83:BD84" si="271">BC83</f>
        <v>5158.5820458333328</v>
      </c>
      <c r="BE83" s="12">
        <f t="shared" ref="BE83:BE84" si="272">BD83</f>
        <v>5158.5820458333328</v>
      </c>
      <c r="BF83" s="12">
        <f t="shared" ref="BF83:BF84" si="273">BE83</f>
        <v>5158.5820458333328</v>
      </c>
      <c r="BG83" s="12">
        <f t="shared" ref="BG83:BG84" si="274">BF83</f>
        <v>5158.5820458333328</v>
      </c>
      <c r="BH83" s="12">
        <f t="shared" ref="BH83:BH84" si="275">BG83</f>
        <v>5158.5820458333328</v>
      </c>
      <c r="BI83" s="12">
        <f t="shared" ref="BI83:BI84" si="276">BH83</f>
        <v>5158.5820458333328</v>
      </c>
      <c r="BJ83" s="39">
        <f t="shared" ref="BJ83:BJ84" si="277">BI83</f>
        <v>5158.5820458333328</v>
      </c>
    </row>
    <row r="84" spans="1:62">
      <c r="A84" s="1"/>
      <c r="B84" s="57" t="s">
        <v>11</v>
      </c>
      <c r="C84" s="21"/>
      <c r="D84" s="21"/>
      <c r="E84" s="21"/>
      <c r="F84" s="21"/>
      <c r="G84" s="21"/>
      <c r="H84" s="21"/>
      <c r="I84" s="21">
        <f>55000/12</f>
        <v>4583.333333333333</v>
      </c>
      <c r="J84" s="21">
        <f t="shared" si="228"/>
        <v>4583.333333333333</v>
      </c>
      <c r="K84" s="21">
        <f t="shared" ref="K84" si="278">J84</f>
        <v>4583.333333333333</v>
      </c>
      <c r="L84" s="21">
        <f t="shared" ref="L84" si="279">K84</f>
        <v>4583.333333333333</v>
      </c>
      <c r="M84" s="21">
        <f t="shared" ref="M84" si="280">L84</f>
        <v>4583.333333333333</v>
      </c>
      <c r="N84" s="39">
        <f t="shared" ref="N84" si="281">M84</f>
        <v>4583.333333333333</v>
      </c>
      <c r="O84" s="12">
        <f t="shared" si="230"/>
        <v>4720.833333333333</v>
      </c>
      <c r="P84" s="12">
        <f t="shared" si="231"/>
        <v>4720.833333333333</v>
      </c>
      <c r="Q84" s="12">
        <f t="shared" si="232"/>
        <v>4720.833333333333</v>
      </c>
      <c r="R84" s="12">
        <f t="shared" si="233"/>
        <v>4720.833333333333</v>
      </c>
      <c r="S84" s="12">
        <f t="shared" si="234"/>
        <v>4720.833333333333</v>
      </c>
      <c r="T84" s="12">
        <f t="shared" si="235"/>
        <v>4720.833333333333</v>
      </c>
      <c r="U84" s="12">
        <f t="shared" si="236"/>
        <v>4720.833333333333</v>
      </c>
      <c r="V84" s="12">
        <f t="shared" si="237"/>
        <v>4720.833333333333</v>
      </c>
      <c r="W84" s="12">
        <f t="shared" si="238"/>
        <v>4720.833333333333</v>
      </c>
      <c r="X84" s="12">
        <f t="shared" si="239"/>
        <v>4720.833333333333</v>
      </c>
      <c r="Y84" s="12">
        <f t="shared" si="240"/>
        <v>4720.833333333333</v>
      </c>
      <c r="Z84" s="39">
        <f t="shared" si="241"/>
        <v>4720.833333333333</v>
      </c>
      <c r="AA84" s="12">
        <f t="shared" si="242"/>
        <v>4862.458333333333</v>
      </c>
      <c r="AB84" s="12">
        <f t="shared" si="243"/>
        <v>4862.458333333333</v>
      </c>
      <c r="AC84" s="12">
        <f t="shared" si="244"/>
        <v>4862.458333333333</v>
      </c>
      <c r="AD84" s="12">
        <f t="shared" si="245"/>
        <v>4862.458333333333</v>
      </c>
      <c r="AE84" s="12">
        <f t="shared" si="246"/>
        <v>4862.458333333333</v>
      </c>
      <c r="AF84" s="12">
        <f t="shared" si="247"/>
        <v>4862.458333333333</v>
      </c>
      <c r="AG84" s="12">
        <f t="shared" si="248"/>
        <v>4862.458333333333</v>
      </c>
      <c r="AH84" s="12">
        <f t="shared" si="249"/>
        <v>4862.458333333333</v>
      </c>
      <c r="AI84" s="12">
        <f t="shared" si="250"/>
        <v>4862.458333333333</v>
      </c>
      <c r="AJ84" s="12">
        <f t="shared" si="251"/>
        <v>4862.458333333333</v>
      </c>
      <c r="AK84" s="12">
        <f t="shared" si="252"/>
        <v>4862.458333333333</v>
      </c>
      <c r="AL84" s="39">
        <f t="shared" si="253"/>
        <v>4862.458333333333</v>
      </c>
      <c r="AM84" s="12">
        <f t="shared" si="254"/>
        <v>5008.3320833333328</v>
      </c>
      <c r="AN84" s="12">
        <f t="shared" si="255"/>
        <v>5008.3320833333328</v>
      </c>
      <c r="AO84" s="12">
        <f t="shared" si="256"/>
        <v>5008.3320833333328</v>
      </c>
      <c r="AP84" s="12">
        <f t="shared" si="257"/>
        <v>5008.3320833333328</v>
      </c>
      <c r="AQ84" s="12">
        <f t="shared" si="258"/>
        <v>5008.3320833333328</v>
      </c>
      <c r="AR84" s="12">
        <f t="shared" si="259"/>
        <v>5008.3320833333328</v>
      </c>
      <c r="AS84" s="12">
        <f t="shared" si="260"/>
        <v>5008.3320833333328</v>
      </c>
      <c r="AT84" s="12">
        <f t="shared" si="261"/>
        <v>5008.3320833333328</v>
      </c>
      <c r="AU84" s="12">
        <f t="shared" si="262"/>
        <v>5008.3320833333328</v>
      </c>
      <c r="AV84" s="12">
        <f t="shared" si="263"/>
        <v>5008.3320833333328</v>
      </c>
      <c r="AW84" s="12">
        <f t="shared" si="264"/>
        <v>5008.3320833333328</v>
      </c>
      <c r="AX84" s="39">
        <f t="shared" si="265"/>
        <v>5008.3320833333328</v>
      </c>
      <c r="AY84" s="12">
        <f t="shared" si="266"/>
        <v>5158.5820458333328</v>
      </c>
      <c r="AZ84" s="12">
        <f t="shared" si="267"/>
        <v>5158.5820458333328</v>
      </c>
      <c r="BA84" s="12">
        <f t="shared" si="268"/>
        <v>5158.5820458333328</v>
      </c>
      <c r="BB84" s="12">
        <f t="shared" si="269"/>
        <v>5158.5820458333328</v>
      </c>
      <c r="BC84" s="12">
        <f t="shared" si="270"/>
        <v>5158.5820458333328</v>
      </c>
      <c r="BD84" s="12">
        <f t="shared" si="271"/>
        <v>5158.5820458333328</v>
      </c>
      <c r="BE84" s="12">
        <f t="shared" si="272"/>
        <v>5158.5820458333328</v>
      </c>
      <c r="BF84" s="12">
        <f t="shared" si="273"/>
        <v>5158.5820458333328</v>
      </c>
      <c r="BG84" s="12">
        <f t="shared" si="274"/>
        <v>5158.5820458333328</v>
      </c>
      <c r="BH84" s="12">
        <f t="shared" si="275"/>
        <v>5158.5820458333328</v>
      </c>
      <c r="BI84" s="12">
        <f t="shared" si="276"/>
        <v>5158.5820458333328</v>
      </c>
      <c r="BJ84" s="39">
        <f t="shared" si="277"/>
        <v>5158.5820458333328</v>
      </c>
    </row>
    <row r="85" spans="1:62">
      <c r="A85" s="1"/>
      <c r="B85" s="57" t="s">
        <v>12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39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39"/>
      <c r="AA85" s="12">
        <f>55000/12</f>
        <v>4583.333333333333</v>
      </c>
      <c r="AB85" s="12">
        <f t="shared" ref="AB85" si="282">AA85</f>
        <v>4583.333333333333</v>
      </c>
      <c r="AC85" s="12">
        <f t="shared" ref="AC85" si="283">AB85</f>
        <v>4583.333333333333</v>
      </c>
      <c r="AD85" s="12">
        <f t="shared" ref="AD85" si="284">AC85</f>
        <v>4583.333333333333</v>
      </c>
      <c r="AE85" s="12">
        <f t="shared" ref="AE85" si="285">AD85</f>
        <v>4583.333333333333</v>
      </c>
      <c r="AF85" s="12">
        <f t="shared" ref="AF85" si="286">AE85</f>
        <v>4583.333333333333</v>
      </c>
      <c r="AG85" s="12">
        <f t="shared" ref="AG85" si="287">AF85</f>
        <v>4583.333333333333</v>
      </c>
      <c r="AH85" s="12">
        <f t="shared" ref="AH85" si="288">AG85</f>
        <v>4583.333333333333</v>
      </c>
      <c r="AI85" s="12">
        <f t="shared" ref="AI85" si="289">AH85</f>
        <v>4583.333333333333</v>
      </c>
      <c r="AJ85" s="12">
        <f t="shared" ref="AJ85" si="290">AI85</f>
        <v>4583.333333333333</v>
      </c>
      <c r="AK85" s="12">
        <f t="shared" ref="AK85" si="291">AJ85</f>
        <v>4583.333333333333</v>
      </c>
      <c r="AL85" s="39">
        <f t="shared" ref="AL85" si="292">AK85</f>
        <v>4583.333333333333</v>
      </c>
      <c r="AM85" s="12">
        <f t="shared" si="254"/>
        <v>4720.833333333333</v>
      </c>
      <c r="AN85" s="12">
        <f t="shared" ref="AN85" si="293">AM85</f>
        <v>4720.833333333333</v>
      </c>
      <c r="AO85" s="12">
        <f t="shared" ref="AO85" si="294">AN85</f>
        <v>4720.833333333333</v>
      </c>
      <c r="AP85" s="12">
        <f t="shared" ref="AP85" si="295">AO85</f>
        <v>4720.833333333333</v>
      </c>
      <c r="AQ85" s="12">
        <f t="shared" ref="AQ85" si="296">AP85</f>
        <v>4720.833333333333</v>
      </c>
      <c r="AR85" s="12">
        <f t="shared" ref="AR85" si="297">AQ85</f>
        <v>4720.833333333333</v>
      </c>
      <c r="AS85" s="12">
        <f t="shared" ref="AS85" si="298">AR85</f>
        <v>4720.833333333333</v>
      </c>
      <c r="AT85" s="12">
        <f t="shared" ref="AT85" si="299">AS85</f>
        <v>4720.833333333333</v>
      </c>
      <c r="AU85" s="12">
        <f t="shared" ref="AU85" si="300">AT85</f>
        <v>4720.833333333333</v>
      </c>
      <c r="AV85" s="12">
        <f t="shared" ref="AV85" si="301">AU85</f>
        <v>4720.833333333333</v>
      </c>
      <c r="AW85" s="12">
        <f t="shared" ref="AW85" si="302">AV85</f>
        <v>4720.833333333333</v>
      </c>
      <c r="AX85" s="39">
        <f t="shared" ref="AX85" si="303">AW85</f>
        <v>4720.833333333333</v>
      </c>
      <c r="AY85" s="12">
        <f t="shared" si="266"/>
        <v>4862.458333333333</v>
      </c>
      <c r="AZ85" s="12">
        <f t="shared" ref="AZ85" si="304">AY85</f>
        <v>4862.458333333333</v>
      </c>
      <c r="BA85" s="12">
        <f t="shared" ref="BA85" si="305">AZ85</f>
        <v>4862.458333333333</v>
      </c>
      <c r="BB85" s="12">
        <f t="shared" ref="BB85" si="306">BA85</f>
        <v>4862.458333333333</v>
      </c>
      <c r="BC85" s="12">
        <f t="shared" ref="BC85" si="307">BB85</f>
        <v>4862.458333333333</v>
      </c>
      <c r="BD85" s="12">
        <f t="shared" ref="BD85" si="308">BC85</f>
        <v>4862.458333333333</v>
      </c>
      <c r="BE85" s="12">
        <f t="shared" ref="BE85" si="309">BD85</f>
        <v>4862.458333333333</v>
      </c>
      <c r="BF85" s="12">
        <f t="shared" ref="BF85" si="310">BE85</f>
        <v>4862.458333333333</v>
      </c>
      <c r="BG85" s="12">
        <f t="shared" ref="BG85" si="311">BF85</f>
        <v>4862.458333333333</v>
      </c>
      <c r="BH85" s="12">
        <f t="shared" ref="BH85" si="312">BG85</f>
        <v>4862.458333333333</v>
      </c>
      <c r="BI85" s="12">
        <f t="shared" ref="BI85" si="313">BH85</f>
        <v>4862.458333333333</v>
      </c>
      <c r="BJ85" s="39">
        <f t="shared" ref="BJ85" si="314">BI85</f>
        <v>4862.458333333333</v>
      </c>
    </row>
    <row r="86" spans="1:62">
      <c r="A86" s="1"/>
      <c r="B86" s="57" t="s">
        <v>13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39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39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39"/>
      <c r="AM86" s="12">
        <f>55000/12</f>
        <v>4583.333333333333</v>
      </c>
      <c r="AN86" s="12">
        <f t="shared" ref="AN86" si="315">AM86</f>
        <v>4583.333333333333</v>
      </c>
      <c r="AO86" s="12">
        <f t="shared" ref="AO86" si="316">AN86</f>
        <v>4583.333333333333</v>
      </c>
      <c r="AP86" s="12">
        <f t="shared" ref="AP86" si="317">AO86</f>
        <v>4583.333333333333</v>
      </c>
      <c r="AQ86" s="12">
        <f t="shared" ref="AQ86" si="318">AP86</f>
        <v>4583.333333333333</v>
      </c>
      <c r="AR86" s="12">
        <f t="shared" ref="AR86" si="319">AQ86</f>
        <v>4583.333333333333</v>
      </c>
      <c r="AS86" s="12">
        <f t="shared" ref="AS86" si="320">AR86</f>
        <v>4583.333333333333</v>
      </c>
      <c r="AT86" s="12">
        <f t="shared" ref="AT86" si="321">AS86</f>
        <v>4583.333333333333</v>
      </c>
      <c r="AU86" s="12">
        <f t="shared" ref="AU86" si="322">AT86</f>
        <v>4583.333333333333</v>
      </c>
      <c r="AV86" s="12">
        <f t="shared" ref="AV86" si="323">AU86</f>
        <v>4583.333333333333</v>
      </c>
      <c r="AW86" s="12">
        <f t="shared" ref="AW86" si="324">AV86</f>
        <v>4583.333333333333</v>
      </c>
      <c r="AX86" s="39">
        <f t="shared" ref="AX86" si="325">AW86</f>
        <v>4583.333333333333</v>
      </c>
      <c r="AY86" s="12">
        <f t="shared" si="266"/>
        <v>4720.833333333333</v>
      </c>
      <c r="AZ86" s="12">
        <f t="shared" ref="AZ86:AZ87" si="326">AY86</f>
        <v>4720.833333333333</v>
      </c>
      <c r="BA86" s="12">
        <f t="shared" ref="BA86:BA87" si="327">AZ86</f>
        <v>4720.833333333333</v>
      </c>
      <c r="BB86" s="12">
        <f t="shared" ref="BB86:BB87" si="328">BA86</f>
        <v>4720.833333333333</v>
      </c>
      <c r="BC86" s="12">
        <f t="shared" ref="BC86:BC87" si="329">BB86</f>
        <v>4720.833333333333</v>
      </c>
      <c r="BD86" s="12">
        <f t="shared" ref="BD86:BD87" si="330">BC86</f>
        <v>4720.833333333333</v>
      </c>
      <c r="BE86" s="12">
        <f t="shared" ref="BE86:BE87" si="331">BD86</f>
        <v>4720.833333333333</v>
      </c>
      <c r="BF86" s="12">
        <f t="shared" ref="BF86:BF87" si="332">BE86</f>
        <v>4720.833333333333</v>
      </c>
      <c r="BG86" s="12">
        <f t="shared" ref="BG86:BG87" si="333">BF86</f>
        <v>4720.833333333333</v>
      </c>
      <c r="BH86" s="12">
        <f t="shared" ref="BH86:BH87" si="334">BG86</f>
        <v>4720.833333333333</v>
      </c>
      <c r="BI86" s="12">
        <f t="shared" ref="BI86:BI87" si="335">BH86</f>
        <v>4720.833333333333</v>
      </c>
      <c r="BJ86" s="39">
        <f t="shared" ref="BJ86:BJ87" si="336">BI86</f>
        <v>4720.833333333333</v>
      </c>
    </row>
    <row r="87" spans="1:62">
      <c r="A87" s="1"/>
      <c r="B87" s="57" t="s">
        <v>14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39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39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39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39"/>
      <c r="AY87" s="12">
        <f>55000/12</f>
        <v>4583.333333333333</v>
      </c>
      <c r="AZ87" s="12">
        <f t="shared" si="326"/>
        <v>4583.333333333333</v>
      </c>
      <c r="BA87" s="12">
        <f t="shared" si="327"/>
        <v>4583.333333333333</v>
      </c>
      <c r="BB87" s="12">
        <f t="shared" si="328"/>
        <v>4583.333333333333</v>
      </c>
      <c r="BC87" s="12">
        <f t="shared" si="329"/>
        <v>4583.333333333333</v>
      </c>
      <c r="BD87" s="12">
        <f t="shared" si="330"/>
        <v>4583.333333333333</v>
      </c>
      <c r="BE87" s="12">
        <f t="shared" si="331"/>
        <v>4583.333333333333</v>
      </c>
      <c r="BF87" s="12">
        <f t="shared" si="332"/>
        <v>4583.333333333333</v>
      </c>
      <c r="BG87" s="12">
        <f t="shared" si="333"/>
        <v>4583.333333333333</v>
      </c>
      <c r="BH87" s="12">
        <f t="shared" si="334"/>
        <v>4583.333333333333</v>
      </c>
      <c r="BI87" s="12">
        <f t="shared" si="335"/>
        <v>4583.333333333333</v>
      </c>
      <c r="BJ87" s="39">
        <f t="shared" si="336"/>
        <v>4583.333333333333</v>
      </c>
    </row>
    <row r="88" spans="1:62" ht="3" customHeight="1">
      <c r="A88" s="1"/>
      <c r="B88" s="3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39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39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39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39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39"/>
    </row>
    <row r="89" spans="1:62">
      <c r="A89" s="1"/>
      <c r="B89" s="9" t="s">
        <v>15</v>
      </c>
      <c r="C89" s="11">
        <f>SUM(C83:C88)</f>
        <v>0</v>
      </c>
      <c r="D89" s="11">
        <f t="shared" ref="D89:BJ89" si="337">SUM(D83:D88)</f>
        <v>0</v>
      </c>
      <c r="E89" s="11">
        <f t="shared" si="337"/>
        <v>0</v>
      </c>
      <c r="F89" s="11">
        <f t="shared" si="337"/>
        <v>0</v>
      </c>
      <c r="G89" s="11">
        <f t="shared" si="337"/>
        <v>4583.333333333333</v>
      </c>
      <c r="H89" s="11">
        <f t="shared" si="337"/>
        <v>4583.333333333333</v>
      </c>
      <c r="I89" s="11">
        <f t="shared" si="337"/>
        <v>9166.6666666666661</v>
      </c>
      <c r="J89" s="11">
        <f t="shared" si="337"/>
        <v>9166.6666666666661</v>
      </c>
      <c r="K89" s="11">
        <f t="shared" si="337"/>
        <v>9166.6666666666661</v>
      </c>
      <c r="L89" s="11">
        <f t="shared" si="337"/>
        <v>9166.6666666666661</v>
      </c>
      <c r="M89" s="11">
        <f t="shared" si="337"/>
        <v>9166.6666666666661</v>
      </c>
      <c r="N89" s="38">
        <f t="shared" si="337"/>
        <v>9166.6666666666661</v>
      </c>
      <c r="O89" s="11">
        <f t="shared" si="337"/>
        <v>9441.6666666666661</v>
      </c>
      <c r="P89" s="11">
        <f t="shared" si="337"/>
        <v>9441.6666666666661</v>
      </c>
      <c r="Q89" s="11">
        <f t="shared" si="337"/>
        <v>9441.6666666666661</v>
      </c>
      <c r="R89" s="11">
        <f t="shared" si="337"/>
        <v>9441.6666666666661</v>
      </c>
      <c r="S89" s="11">
        <f t="shared" si="337"/>
        <v>9441.6666666666661</v>
      </c>
      <c r="T89" s="11">
        <f t="shared" si="337"/>
        <v>9441.6666666666661</v>
      </c>
      <c r="U89" s="11">
        <f t="shared" si="337"/>
        <v>9441.6666666666661</v>
      </c>
      <c r="V89" s="11">
        <f t="shared" si="337"/>
        <v>9441.6666666666661</v>
      </c>
      <c r="W89" s="11">
        <f t="shared" si="337"/>
        <v>9441.6666666666661</v>
      </c>
      <c r="X89" s="11">
        <f t="shared" si="337"/>
        <v>9441.6666666666661</v>
      </c>
      <c r="Y89" s="11">
        <f t="shared" si="337"/>
        <v>9441.6666666666661</v>
      </c>
      <c r="Z89" s="38">
        <f t="shared" si="337"/>
        <v>9441.6666666666661</v>
      </c>
      <c r="AA89" s="11">
        <f t="shared" si="337"/>
        <v>14308.25</v>
      </c>
      <c r="AB89" s="11">
        <f t="shared" si="337"/>
        <v>14308.25</v>
      </c>
      <c r="AC89" s="11">
        <f t="shared" si="337"/>
        <v>14308.25</v>
      </c>
      <c r="AD89" s="11">
        <f t="shared" si="337"/>
        <v>14308.25</v>
      </c>
      <c r="AE89" s="11">
        <f t="shared" si="337"/>
        <v>14308.25</v>
      </c>
      <c r="AF89" s="11">
        <f t="shared" si="337"/>
        <v>14308.25</v>
      </c>
      <c r="AG89" s="11">
        <f t="shared" si="337"/>
        <v>14308.25</v>
      </c>
      <c r="AH89" s="11">
        <f t="shared" si="337"/>
        <v>14308.25</v>
      </c>
      <c r="AI89" s="11">
        <f t="shared" si="337"/>
        <v>14308.25</v>
      </c>
      <c r="AJ89" s="11">
        <f t="shared" si="337"/>
        <v>14308.25</v>
      </c>
      <c r="AK89" s="11">
        <f t="shared" si="337"/>
        <v>14308.25</v>
      </c>
      <c r="AL89" s="38">
        <f t="shared" si="337"/>
        <v>14308.25</v>
      </c>
      <c r="AM89" s="11">
        <f t="shared" si="337"/>
        <v>19320.83083333333</v>
      </c>
      <c r="AN89" s="11">
        <f t="shared" si="337"/>
        <v>19320.83083333333</v>
      </c>
      <c r="AO89" s="11">
        <f t="shared" si="337"/>
        <v>19320.83083333333</v>
      </c>
      <c r="AP89" s="11">
        <f t="shared" si="337"/>
        <v>19320.83083333333</v>
      </c>
      <c r="AQ89" s="11">
        <f t="shared" si="337"/>
        <v>19320.83083333333</v>
      </c>
      <c r="AR89" s="11">
        <f t="shared" si="337"/>
        <v>19320.83083333333</v>
      </c>
      <c r="AS89" s="11">
        <f t="shared" si="337"/>
        <v>19320.83083333333</v>
      </c>
      <c r="AT89" s="11">
        <f t="shared" si="337"/>
        <v>19320.83083333333</v>
      </c>
      <c r="AU89" s="11">
        <f t="shared" si="337"/>
        <v>19320.83083333333</v>
      </c>
      <c r="AV89" s="11">
        <f t="shared" si="337"/>
        <v>19320.83083333333</v>
      </c>
      <c r="AW89" s="11">
        <f t="shared" si="337"/>
        <v>19320.83083333333</v>
      </c>
      <c r="AX89" s="38">
        <f t="shared" si="337"/>
        <v>19320.83083333333</v>
      </c>
      <c r="AY89" s="11">
        <f t="shared" si="337"/>
        <v>24483.789091666662</v>
      </c>
      <c r="AZ89" s="11">
        <f t="shared" si="337"/>
        <v>24483.789091666662</v>
      </c>
      <c r="BA89" s="11">
        <f t="shared" si="337"/>
        <v>24483.789091666662</v>
      </c>
      <c r="BB89" s="11">
        <f t="shared" si="337"/>
        <v>24483.789091666662</v>
      </c>
      <c r="BC89" s="11">
        <f t="shared" si="337"/>
        <v>24483.789091666662</v>
      </c>
      <c r="BD89" s="11">
        <f t="shared" si="337"/>
        <v>24483.789091666662</v>
      </c>
      <c r="BE89" s="11">
        <f t="shared" si="337"/>
        <v>24483.789091666662</v>
      </c>
      <c r="BF89" s="11">
        <f t="shared" si="337"/>
        <v>24483.789091666662</v>
      </c>
      <c r="BG89" s="11">
        <f t="shared" si="337"/>
        <v>24483.789091666662</v>
      </c>
      <c r="BH89" s="11">
        <f t="shared" si="337"/>
        <v>24483.789091666662</v>
      </c>
      <c r="BI89" s="11">
        <f t="shared" si="337"/>
        <v>24483.789091666662</v>
      </c>
      <c r="BJ89" s="38">
        <f t="shared" si="337"/>
        <v>24483.789091666662</v>
      </c>
    </row>
    <row r="90" spans="1:62">
      <c r="A90" s="1"/>
      <c r="B90" s="3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39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39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39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39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39"/>
    </row>
    <row r="91" spans="1:62">
      <c r="A91" s="1"/>
      <c r="B91" s="3" t="s">
        <v>122</v>
      </c>
      <c r="C91" s="21"/>
      <c r="D91" s="21"/>
      <c r="E91" s="21"/>
      <c r="F91" s="21"/>
      <c r="G91" s="21"/>
      <c r="H91" s="21"/>
      <c r="I91" s="21"/>
      <c r="J91" s="21"/>
      <c r="K91" s="21">
        <f>60000/12</f>
        <v>5000</v>
      </c>
      <c r="L91" s="21">
        <f>K91</f>
        <v>5000</v>
      </c>
      <c r="M91" s="21">
        <f t="shared" si="229"/>
        <v>5000</v>
      </c>
      <c r="N91" s="39">
        <f t="shared" si="229"/>
        <v>5000</v>
      </c>
      <c r="O91" s="12">
        <f>N91*(1+O$2)</f>
        <v>5150</v>
      </c>
      <c r="P91" s="12">
        <f t="shared" ref="P91:Z92" si="338">O91</f>
        <v>5150</v>
      </c>
      <c r="Q91" s="12">
        <f t="shared" si="338"/>
        <v>5150</v>
      </c>
      <c r="R91" s="12">
        <f t="shared" si="338"/>
        <v>5150</v>
      </c>
      <c r="S91" s="12">
        <f t="shared" si="338"/>
        <v>5150</v>
      </c>
      <c r="T91" s="12">
        <f t="shared" si="338"/>
        <v>5150</v>
      </c>
      <c r="U91" s="12">
        <f t="shared" si="338"/>
        <v>5150</v>
      </c>
      <c r="V91" s="12">
        <f t="shared" si="338"/>
        <v>5150</v>
      </c>
      <c r="W91" s="12">
        <f t="shared" si="338"/>
        <v>5150</v>
      </c>
      <c r="X91" s="12">
        <f t="shared" si="338"/>
        <v>5150</v>
      </c>
      <c r="Y91" s="12">
        <f t="shared" si="338"/>
        <v>5150</v>
      </c>
      <c r="Z91" s="39">
        <f t="shared" si="338"/>
        <v>5150</v>
      </c>
      <c r="AA91" s="12">
        <f>Z91*(1+$AA$2)</f>
        <v>5304.5</v>
      </c>
      <c r="AB91" s="12">
        <f t="shared" ref="AB91:AL92" si="339">AA91</f>
        <v>5304.5</v>
      </c>
      <c r="AC91" s="12">
        <f t="shared" si="339"/>
        <v>5304.5</v>
      </c>
      <c r="AD91" s="12">
        <f t="shared" si="339"/>
        <v>5304.5</v>
      </c>
      <c r="AE91" s="12">
        <f t="shared" si="339"/>
        <v>5304.5</v>
      </c>
      <c r="AF91" s="12">
        <f t="shared" si="339"/>
        <v>5304.5</v>
      </c>
      <c r="AG91" s="12">
        <f t="shared" si="339"/>
        <v>5304.5</v>
      </c>
      <c r="AH91" s="12">
        <f t="shared" si="339"/>
        <v>5304.5</v>
      </c>
      <c r="AI91" s="12">
        <f t="shared" si="339"/>
        <v>5304.5</v>
      </c>
      <c r="AJ91" s="12">
        <f t="shared" si="339"/>
        <v>5304.5</v>
      </c>
      <c r="AK91" s="12">
        <f t="shared" si="339"/>
        <v>5304.5</v>
      </c>
      <c r="AL91" s="39">
        <f t="shared" si="339"/>
        <v>5304.5</v>
      </c>
      <c r="AM91" s="12">
        <f>AL91*(1+$AA$2)</f>
        <v>5463.6350000000002</v>
      </c>
      <c r="AN91" s="12">
        <f t="shared" ref="AN91:AX92" si="340">AM91</f>
        <v>5463.6350000000002</v>
      </c>
      <c r="AO91" s="12">
        <f t="shared" si="340"/>
        <v>5463.6350000000002</v>
      </c>
      <c r="AP91" s="12">
        <f t="shared" si="340"/>
        <v>5463.6350000000002</v>
      </c>
      <c r="AQ91" s="12">
        <f t="shared" si="340"/>
        <v>5463.6350000000002</v>
      </c>
      <c r="AR91" s="12">
        <f t="shared" si="340"/>
        <v>5463.6350000000002</v>
      </c>
      <c r="AS91" s="12">
        <f t="shared" si="340"/>
        <v>5463.6350000000002</v>
      </c>
      <c r="AT91" s="12">
        <f t="shared" si="340"/>
        <v>5463.6350000000002</v>
      </c>
      <c r="AU91" s="12">
        <f t="shared" si="340"/>
        <v>5463.6350000000002</v>
      </c>
      <c r="AV91" s="12">
        <f t="shared" si="340"/>
        <v>5463.6350000000002</v>
      </c>
      <c r="AW91" s="12">
        <f t="shared" si="340"/>
        <v>5463.6350000000002</v>
      </c>
      <c r="AX91" s="39">
        <f t="shared" si="340"/>
        <v>5463.6350000000002</v>
      </c>
      <c r="AY91" s="12">
        <f>AX91*(1+$AA$2)</f>
        <v>5627.5440500000004</v>
      </c>
      <c r="AZ91" s="12">
        <f t="shared" ref="AZ91:BJ92" si="341">AY91</f>
        <v>5627.5440500000004</v>
      </c>
      <c r="BA91" s="12">
        <f t="shared" si="341"/>
        <v>5627.5440500000004</v>
      </c>
      <c r="BB91" s="12">
        <f t="shared" si="341"/>
        <v>5627.5440500000004</v>
      </c>
      <c r="BC91" s="12">
        <f t="shared" si="341"/>
        <v>5627.5440500000004</v>
      </c>
      <c r="BD91" s="12">
        <f t="shared" si="341"/>
        <v>5627.5440500000004</v>
      </c>
      <c r="BE91" s="12">
        <f t="shared" si="341"/>
        <v>5627.5440500000004</v>
      </c>
      <c r="BF91" s="12">
        <f t="shared" si="341"/>
        <v>5627.5440500000004</v>
      </c>
      <c r="BG91" s="12">
        <f t="shared" si="341"/>
        <v>5627.5440500000004</v>
      </c>
      <c r="BH91" s="12">
        <f t="shared" si="341"/>
        <v>5627.5440500000004</v>
      </c>
      <c r="BI91" s="12">
        <f t="shared" si="341"/>
        <v>5627.5440500000004</v>
      </c>
      <c r="BJ91" s="39">
        <f t="shared" si="341"/>
        <v>5627.5440500000004</v>
      </c>
    </row>
    <row r="92" spans="1:62">
      <c r="A92" s="1"/>
      <c r="B92" s="3" t="s">
        <v>123</v>
      </c>
      <c r="C92" s="21"/>
      <c r="D92" s="21"/>
      <c r="E92" s="21"/>
      <c r="F92" s="21">
        <f>40000/12</f>
        <v>3333.3333333333335</v>
      </c>
      <c r="G92" s="21">
        <f t="shared" ref="G92:N92" si="342">F92</f>
        <v>3333.3333333333335</v>
      </c>
      <c r="H92" s="21">
        <f t="shared" si="342"/>
        <v>3333.3333333333335</v>
      </c>
      <c r="I92" s="21">
        <f t="shared" si="342"/>
        <v>3333.3333333333335</v>
      </c>
      <c r="J92" s="21">
        <f t="shared" si="342"/>
        <v>3333.3333333333335</v>
      </c>
      <c r="K92" s="21">
        <f t="shared" si="342"/>
        <v>3333.3333333333335</v>
      </c>
      <c r="L92" s="21">
        <f t="shared" si="342"/>
        <v>3333.3333333333335</v>
      </c>
      <c r="M92" s="21">
        <f t="shared" si="342"/>
        <v>3333.3333333333335</v>
      </c>
      <c r="N92" s="39">
        <f t="shared" si="342"/>
        <v>3333.3333333333335</v>
      </c>
      <c r="O92" s="12">
        <f>N92*(1+O$2)</f>
        <v>3433.3333333333335</v>
      </c>
      <c r="P92" s="12">
        <f t="shared" si="338"/>
        <v>3433.3333333333335</v>
      </c>
      <c r="Q92" s="12">
        <f t="shared" si="338"/>
        <v>3433.3333333333335</v>
      </c>
      <c r="R92" s="12">
        <f t="shared" si="338"/>
        <v>3433.3333333333335</v>
      </c>
      <c r="S92" s="12">
        <f t="shared" si="338"/>
        <v>3433.3333333333335</v>
      </c>
      <c r="T92" s="12">
        <f t="shared" si="338"/>
        <v>3433.3333333333335</v>
      </c>
      <c r="U92" s="12">
        <f t="shared" si="338"/>
        <v>3433.3333333333335</v>
      </c>
      <c r="V92" s="12">
        <f t="shared" si="338"/>
        <v>3433.3333333333335</v>
      </c>
      <c r="W92" s="12">
        <f t="shared" si="338"/>
        <v>3433.3333333333335</v>
      </c>
      <c r="X92" s="12">
        <f t="shared" si="338"/>
        <v>3433.3333333333335</v>
      </c>
      <c r="Y92" s="12">
        <f t="shared" si="338"/>
        <v>3433.3333333333335</v>
      </c>
      <c r="Z92" s="39">
        <f t="shared" si="338"/>
        <v>3433.3333333333335</v>
      </c>
      <c r="AA92" s="12">
        <f>Z92*(1+$AA$2)</f>
        <v>3536.3333333333335</v>
      </c>
      <c r="AB92" s="12">
        <f t="shared" si="339"/>
        <v>3536.3333333333335</v>
      </c>
      <c r="AC92" s="12">
        <f t="shared" si="339"/>
        <v>3536.3333333333335</v>
      </c>
      <c r="AD92" s="12">
        <f t="shared" si="339"/>
        <v>3536.3333333333335</v>
      </c>
      <c r="AE92" s="12">
        <f t="shared" si="339"/>
        <v>3536.3333333333335</v>
      </c>
      <c r="AF92" s="12">
        <f t="shared" si="339"/>
        <v>3536.3333333333335</v>
      </c>
      <c r="AG92" s="12">
        <f t="shared" si="339"/>
        <v>3536.3333333333335</v>
      </c>
      <c r="AH92" s="12">
        <f t="shared" si="339"/>
        <v>3536.3333333333335</v>
      </c>
      <c r="AI92" s="12">
        <f t="shared" si="339"/>
        <v>3536.3333333333335</v>
      </c>
      <c r="AJ92" s="12">
        <f t="shared" si="339"/>
        <v>3536.3333333333335</v>
      </c>
      <c r="AK92" s="12">
        <f t="shared" si="339"/>
        <v>3536.3333333333335</v>
      </c>
      <c r="AL92" s="39">
        <f t="shared" si="339"/>
        <v>3536.3333333333335</v>
      </c>
      <c r="AM92" s="12">
        <f>AL92*(1+$AA$2)</f>
        <v>3642.4233333333336</v>
      </c>
      <c r="AN92" s="12">
        <f t="shared" si="340"/>
        <v>3642.4233333333336</v>
      </c>
      <c r="AO92" s="12">
        <f t="shared" si="340"/>
        <v>3642.4233333333336</v>
      </c>
      <c r="AP92" s="12">
        <f t="shared" si="340"/>
        <v>3642.4233333333336</v>
      </c>
      <c r="AQ92" s="12">
        <f t="shared" si="340"/>
        <v>3642.4233333333336</v>
      </c>
      <c r="AR92" s="12">
        <f t="shared" si="340"/>
        <v>3642.4233333333336</v>
      </c>
      <c r="AS92" s="12">
        <f t="shared" si="340"/>
        <v>3642.4233333333336</v>
      </c>
      <c r="AT92" s="12">
        <f t="shared" si="340"/>
        <v>3642.4233333333336</v>
      </c>
      <c r="AU92" s="12">
        <f t="shared" si="340"/>
        <v>3642.4233333333336</v>
      </c>
      <c r="AV92" s="12">
        <f t="shared" si="340"/>
        <v>3642.4233333333336</v>
      </c>
      <c r="AW92" s="12">
        <f t="shared" si="340"/>
        <v>3642.4233333333336</v>
      </c>
      <c r="AX92" s="39">
        <f t="shared" si="340"/>
        <v>3642.4233333333336</v>
      </c>
      <c r="AY92" s="12">
        <f>AX92*(1+$AA$2)</f>
        <v>3751.6960333333336</v>
      </c>
      <c r="AZ92" s="12">
        <f t="shared" si="341"/>
        <v>3751.6960333333336</v>
      </c>
      <c r="BA92" s="12">
        <f t="shared" si="341"/>
        <v>3751.6960333333336</v>
      </c>
      <c r="BB92" s="12">
        <f t="shared" si="341"/>
        <v>3751.6960333333336</v>
      </c>
      <c r="BC92" s="12">
        <f t="shared" si="341"/>
        <v>3751.6960333333336</v>
      </c>
      <c r="BD92" s="12">
        <f t="shared" si="341"/>
        <v>3751.6960333333336</v>
      </c>
      <c r="BE92" s="12">
        <f t="shared" si="341"/>
        <v>3751.6960333333336</v>
      </c>
      <c r="BF92" s="12">
        <f t="shared" si="341"/>
        <v>3751.6960333333336</v>
      </c>
      <c r="BG92" s="12">
        <f t="shared" si="341"/>
        <v>3751.6960333333336</v>
      </c>
      <c r="BH92" s="12">
        <f t="shared" si="341"/>
        <v>3751.6960333333336</v>
      </c>
      <c r="BI92" s="12">
        <f t="shared" si="341"/>
        <v>3751.6960333333336</v>
      </c>
      <c r="BJ92" s="39">
        <f t="shared" si="341"/>
        <v>3751.6960333333336</v>
      </c>
    </row>
    <row r="93" spans="1:62">
      <c r="A93" s="1"/>
      <c r="B93" s="9" t="s">
        <v>16</v>
      </c>
      <c r="C93" s="7">
        <f>SUM(C77:C80,C89,C91:C92)</f>
        <v>0</v>
      </c>
      <c r="D93" s="7">
        <f t="shared" ref="D93:BJ93" si="343">SUM(D77:D80,D89,D91:D92)</f>
        <v>0</v>
      </c>
      <c r="E93" s="7">
        <f t="shared" si="343"/>
        <v>0</v>
      </c>
      <c r="F93" s="7">
        <f t="shared" si="343"/>
        <v>15833.333333333334</v>
      </c>
      <c r="G93" s="7">
        <f t="shared" si="343"/>
        <v>20416.666666666664</v>
      </c>
      <c r="H93" s="7">
        <f t="shared" si="343"/>
        <v>20416.666666666664</v>
      </c>
      <c r="I93" s="7">
        <f t="shared" si="343"/>
        <v>24999.999999999996</v>
      </c>
      <c r="J93" s="7">
        <f t="shared" si="343"/>
        <v>24999.999999999996</v>
      </c>
      <c r="K93" s="7">
        <f t="shared" si="343"/>
        <v>29999.999999999996</v>
      </c>
      <c r="L93" s="7">
        <f t="shared" si="343"/>
        <v>36000</v>
      </c>
      <c r="M93" s="7">
        <f t="shared" si="343"/>
        <v>35966</v>
      </c>
      <c r="N93" s="8">
        <f t="shared" si="343"/>
        <v>41782.19266666667</v>
      </c>
      <c r="O93" s="7">
        <f t="shared" si="343"/>
        <v>42615.426908222224</v>
      </c>
      <c r="P93" s="7">
        <f t="shared" si="343"/>
        <v>49049.039489075629</v>
      </c>
      <c r="Q93" s="7">
        <f t="shared" si="343"/>
        <v>48946.194931970873</v>
      </c>
      <c r="R93" s="7">
        <f t="shared" si="343"/>
        <v>51443.933160689703</v>
      </c>
      <c r="S93" s="7">
        <f t="shared" si="343"/>
        <v>51327.517539445791</v>
      </c>
      <c r="T93" s="7">
        <f t="shared" si="343"/>
        <v>54461.76160672227</v>
      </c>
      <c r="U93" s="7">
        <f t="shared" si="343"/>
        <v>54328.244957617513</v>
      </c>
      <c r="V93" s="7">
        <f t="shared" si="343"/>
        <v>61278.818236191</v>
      </c>
      <c r="W93" s="7">
        <f t="shared" si="343"/>
        <v>61106.671599519264</v>
      </c>
      <c r="X93" s="7">
        <f t="shared" si="343"/>
        <v>63768.833793788646</v>
      </c>
      <c r="Y93" s="7">
        <f t="shared" si="343"/>
        <v>63582.57706895718</v>
      </c>
      <c r="Z93" s="8">
        <f t="shared" si="343"/>
        <v>67647.375798899753</v>
      </c>
      <c r="AA93" s="7">
        <f t="shared" si="343"/>
        <v>72949.474002705989</v>
      </c>
      <c r="AB93" s="7">
        <f t="shared" si="343"/>
        <v>83242.418872246199</v>
      </c>
      <c r="AC93" s="7">
        <f t="shared" si="343"/>
        <v>82977.037054192362</v>
      </c>
      <c r="AD93" s="7">
        <f t="shared" si="343"/>
        <v>86913.159066440814</v>
      </c>
      <c r="AE93" s="7">
        <f t="shared" si="343"/>
        <v>86626.976387286559</v>
      </c>
      <c r="AF93" s="7">
        <f t="shared" si="343"/>
        <v>91592.415409980807</v>
      </c>
      <c r="AG93" s="7">
        <f t="shared" si="343"/>
        <v>91279.716944879809</v>
      </c>
      <c r="AH93" s="7">
        <f t="shared" si="343"/>
        <v>101385.4571044144</v>
      </c>
      <c r="AI93" s="7">
        <f t="shared" si="343"/>
        <v>101017.26473637826</v>
      </c>
      <c r="AJ93" s="7">
        <f t="shared" si="343"/>
        <v>104817.82545842769</v>
      </c>
      <c r="AK93" s="7">
        <f t="shared" si="343"/>
        <v>104430.18300305215</v>
      </c>
      <c r="AL93" s="8">
        <f t="shared" si="343"/>
        <v>110294.73718825706</v>
      </c>
      <c r="AM93" s="7">
        <f t="shared" si="343"/>
        <v>115551.70223307917</v>
      </c>
      <c r="AN93" s="7">
        <f t="shared" si="343"/>
        <v>127635.39645486951</v>
      </c>
      <c r="AO93" s="7">
        <f t="shared" si="343"/>
        <v>127150.616409403</v>
      </c>
      <c r="AP93" s="7">
        <f t="shared" si="343"/>
        <v>126609.04140130589</v>
      </c>
      <c r="AQ93" s="7">
        <f t="shared" si="343"/>
        <v>126130.0773678096</v>
      </c>
      <c r="AR93" s="7">
        <f t="shared" si="343"/>
        <v>126970.77396552041</v>
      </c>
      <c r="AS93" s="7">
        <f t="shared" si="343"/>
        <v>126489.76011416024</v>
      </c>
      <c r="AT93" s="7">
        <f t="shared" si="343"/>
        <v>130946.96812093994</v>
      </c>
      <c r="AU93" s="7">
        <f t="shared" si="343"/>
        <v>130443.42250269906</v>
      </c>
      <c r="AV93" s="7">
        <f t="shared" si="343"/>
        <v>131916.92875482107</v>
      </c>
      <c r="AW93" s="7">
        <f t="shared" si="343"/>
        <v>131407.88669298819</v>
      </c>
      <c r="AX93" s="8">
        <f t="shared" si="343"/>
        <v>134411.14392599679</v>
      </c>
      <c r="AY93" s="7">
        <f t="shared" si="343"/>
        <v>139733.88061152727</v>
      </c>
      <c r="AZ93" s="7">
        <f t="shared" si="343"/>
        <v>145740.5988522596</v>
      </c>
      <c r="BA93" s="7">
        <f t="shared" si="343"/>
        <v>145186.34949813015</v>
      </c>
      <c r="BB93" s="7">
        <f t="shared" si="343"/>
        <v>147246.01270027313</v>
      </c>
      <c r="BC93" s="7">
        <f t="shared" si="343"/>
        <v>146683.23266767157</v>
      </c>
      <c r="BD93" s="7">
        <f t="shared" si="343"/>
        <v>148789.79943682003</v>
      </c>
      <c r="BE93" s="7">
        <f t="shared" si="343"/>
        <v>148218.27127937804</v>
      </c>
      <c r="BF93" s="7">
        <f t="shared" si="343"/>
        <v>149212.44986144043</v>
      </c>
      <c r="BG93" s="7">
        <f t="shared" si="343"/>
        <v>148638.52668492563</v>
      </c>
      <c r="BH93" s="7">
        <f t="shared" si="343"/>
        <v>148692.84297172257</v>
      </c>
      <c r="BI93" s="7">
        <f t="shared" si="343"/>
        <v>148121.86423424949</v>
      </c>
      <c r="BJ93" s="8">
        <f t="shared" si="343"/>
        <v>149377.02174959483</v>
      </c>
    </row>
    <row r="94" spans="1:62">
      <c r="A94" s="1"/>
      <c r="B94" s="3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3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31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1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31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31"/>
    </row>
    <row r="95" spans="1:62">
      <c r="A95" s="1" t="s">
        <v>124</v>
      </c>
      <c r="B95" s="3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3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31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31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31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31"/>
    </row>
    <row r="96" spans="1:62">
      <c r="A96" s="1"/>
      <c r="B96" s="3" t="s">
        <v>125</v>
      </c>
      <c r="C96" s="14"/>
      <c r="D96" s="14"/>
      <c r="E96" s="14"/>
      <c r="F96" s="14">
        <f>150000/12</f>
        <v>12500</v>
      </c>
      <c r="G96" s="14">
        <f t="shared" ref="G96:N96" si="344">150000/12</f>
        <v>12500</v>
      </c>
      <c r="H96" s="14">
        <f t="shared" si="344"/>
        <v>12500</v>
      </c>
      <c r="I96" s="14">
        <f t="shared" si="344"/>
        <v>12500</v>
      </c>
      <c r="J96" s="14">
        <f t="shared" si="344"/>
        <v>12500</v>
      </c>
      <c r="K96" s="14">
        <f t="shared" si="344"/>
        <v>12500</v>
      </c>
      <c r="L96" s="14">
        <f t="shared" si="344"/>
        <v>12500</v>
      </c>
      <c r="M96" s="14">
        <f t="shared" si="344"/>
        <v>12500</v>
      </c>
      <c r="N96" s="31">
        <f t="shared" si="344"/>
        <v>12500</v>
      </c>
      <c r="O96" s="10">
        <f>N96*(1+O$2)</f>
        <v>12875</v>
      </c>
      <c r="P96" s="10">
        <f t="shared" ref="P96:Z98" si="345">O96</f>
        <v>12875</v>
      </c>
      <c r="Q96" s="10">
        <f t="shared" si="345"/>
        <v>12875</v>
      </c>
      <c r="R96" s="10">
        <f t="shared" si="345"/>
        <v>12875</v>
      </c>
      <c r="S96" s="10">
        <f t="shared" si="345"/>
        <v>12875</v>
      </c>
      <c r="T96" s="10">
        <f t="shared" si="345"/>
        <v>12875</v>
      </c>
      <c r="U96" s="10">
        <f t="shared" si="345"/>
        <v>12875</v>
      </c>
      <c r="V96" s="10">
        <f t="shared" si="345"/>
        <v>12875</v>
      </c>
      <c r="W96" s="10">
        <f t="shared" si="345"/>
        <v>12875</v>
      </c>
      <c r="X96" s="10">
        <f t="shared" si="345"/>
        <v>12875</v>
      </c>
      <c r="Y96" s="10">
        <f t="shared" si="345"/>
        <v>12875</v>
      </c>
      <c r="Z96" s="31">
        <f t="shared" si="345"/>
        <v>12875</v>
      </c>
      <c r="AA96" s="10">
        <f>Z96*(1+$AA$2)</f>
        <v>13261.25</v>
      </c>
      <c r="AB96" s="10">
        <f t="shared" ref="AB96:AL98" si="346">AA96</f>
        <v>13261.25</v>
      </c>
      <c r="AC96" s="10">
        <f t="shared" si="346"/>
        <v>13261.25</v>
      </c>
      <c r="AD96" s="10">
        <f t="shared" si="346"/>
        <v>13261.25</v>
      </c>
      <c r="AE96" s="10">
        <f t="shared" si="346"/>
        <v>13261.25</v>
      </c>
      <c r="AF96" s="10">
        <f t="shared" si="346"/>
        <v>13261.25</v>
      </c>
      <c r="AG96" s="10">
        <f t="shared" si="346"/>
        <v>13261.25</v>
      </c>
      <c r="AH96" s="10">
        <f t="shared" si="346"/>
        <v>13261.25</v>
      </c>
      <c r="AI96" s="10">
        <f t="shared" si="346"/>
        <v>13261.25</v>
      </c>
      <c r="AJ96" s="10">
        <f t="shared" si="346"/>
        <v>13261.25</v>
      </c>
      <c r="AK96" s="10">
        <f t="shared" si="346"/>
        <v>13261.25</v>
      </c>
      <c r="AL96" s="31">
        <f t="shared" si="346"/>
        <v>13261.25</v>
      </c>
      <c r="AM96" s="10">
        <f>AL96*(1+$AA$2)</f>
        <v>13659.0875</v>
      </c>
      <c r="AN96" s="10">
        <f t="shared" ref="AN96:AX98" si="347">AM96</f>
        <v>13659.0875</v>
      </c>
      <c r="AO96" s="10">
        <f t="shared" si="347"/>
        <v>13659.0875</v>
      </c>
      <c r="AP96" s="10">
        <f t="shared" si="347"/>
        <v>13659.0875</v>
      </c>
      <c r="AQ96" s="10">
        <f t="shared" si="347"/>
        <v>13659.0875</v>
      </c>
      <c r="AR96" s="10">
        <f t="shared" si="347"/>
        <v>13659.0875</v>
      </c>
      <c r="AS96" s="10">
        <f t="shared" si="347"/>
        <v>13659.0875</v>
      </c>
      <c r="AT96" s="10">
        <f t="shared" si="347"/>
        <v>13659.0875</v>
      </c>
      <c r="AU96" s="10">
        <f t="shared" si="347"/>
        <v>13659.0875</v>
      </c>
      <c r="AV96" s="10">
        <f t="shared" si="347"/>
        <v>13659.0875</v>
      </c>
      <c r="AW96" s="10">
        <f t="shared" si="347"/>
        <v>13659.0875</v>
      </c>
      <c r="AX96" s="31">
        <f t="shared" si="347"/>
        <v>13659.0875</v>
      </c>
      <c r="AY96" s="10">
        <f>AX96*(1+$AA$2)</f>
        <v>14068.860124999999</v>
      </c>
      <c r="AZ96" s="10">
        <f t="shared" ref="AZ96:BJ98" si="348">AY96</f>
        <v>14068.860124999999</v>
      </c>
      <c r="BA96" s="10">
        <f t="shared" si="348"/>
        <v>14068.860124999999</v>
      </c>
      <c r="BB96" s="10">
        <f t="shared" si="348"/>
        <v>14068.860124999999</v>
      </c>
      <c r="BC96" s="10">
        <f t="shared" si="348"/>
        <v>14068.860124999999</v>
      </c>
      <c r="BD96" s="10">
        <f t="shared" si="348"/>
        <v>14068.860124999999</v>
      </c>
      <c r="BE96" s="10">
        <f t="shared" si="348"/>
        <v>14068.860124999999</v>
      </c>
      <c r="BF96" s="10">
        <f t="shared" si="348"/>
        <v>14068.860124999999</v>
      </c>
      <c r="BG96" s="10">
        <f t="shared" si="348"/>
        <v>14068.860124999999</v>
      </c>
      <c r="BH96" s="10">
        <f t="shared" si="348"/>
        <v>14068.860124999999</v>
      </c>
      <c r="BI96" s="10">
        <f t="shared" si="348"/>
        <v>14068.860124999999</v>
      </c>
      <c r="BJ96" s="31">
        <f t="shared" si="348"/>
        <v>14068.860124999999</v>
      </c>
    </row>
    <row r="97" spans="1:62">
      <c r="A97" s="1"/>
      <c r="B97" s="3" t="s">
        <v>126</v>
      </c>
      <c r="C97" s="14"/>
      <c r="D97" s="14"/>
      <c r="E97" s="14"/>
      <c r="F97" s="14">
        <f>120000/12</f>
        <v>10000</v>
      </c>
      <c r="G97" s="14">
        <f t="shared" ref="G97:N97" si="349">120000/12</f>
        <v>10000</v>
      </c>
      <c r="H97" s="14">
        <f t="shared" si="349"/>
        <v>10000</v>
      </c>
      <c r="I97" s="14">
        <f t="shared" si="349"/>
        <v>10000</v>
      </c>
      <c r="J97" s="14">
        <f t="shared" si="349"/>
        <v>10000</v>
      </c>
      <c r="K97" s="14">
        <f t="shared" si="349"/>
        <v>10000</v>
      </c>
      <c r="L97" s="14">
        <f t="shared" si="349"/>
        <v>10000</v>
      </c>
      <c r="M97" s="14">
        <f t="shared" si="349"/>
        <v>10000</v>
      </c>
      <c r="N97" s="14">
        <f t="shared" si="349"/>
        <v>10000</v>
      </c>
      <c r="O97" s="10">
        <f>N97*(1+O$2)</f>
        <v>10300</v>
      </c>
      <c r="P97" s="10">
        <f t="shared" si="345"/>
        <v>10300</v>
      </c>
      <c r="Q97" s="10">
        <f t="shared" si="345"/>
        <v>10300</v>
      </c>
      <c r="R97" s="10">
        <f t="shared" si="345"/>
        <v>10300</v>
      </c>
      <c r="S97" s="10">
        <f t="shared" si="345"/>
        <v>10300</v>
      </c>
      <c r="T97" s="10">
        <f t="shared" si="345"/>
        <v>10300</v>
      </c>
      <c r="U97" s="10">
        <f t="shared" si="345"/>
        <v>10300</v>
      </c>
      <c r="V97" s="10">
        <f t="shared" si="345"/>
        <v>10300</v>
      </c>
      <c r="W97" s="10">
        <f t="shared" si="345"/>
        <v>10300</v>
      </c>
      <c r="X97" s="10">
        <f t="shared" si="345"/>
        <v>10300</v>
      </c>
      <c r="Y97" s="10">
        <f t="shared" si="345"/>
        <v>10300</v>
      </c>
      <c r="Z97" s="31">
        <f t="shared" si="345"/>
        <v>10300</v>
      </c>
      <c r="AA97" s="10">
        <f>Z97*(1+$AA$2)</f>
        <v>10609</v>
      </c>
      <c r="AB97" s="10">
        <f t="shared" si="346"/>
        <v>10609</v>
      </c>
      <c r="AC97" s="10">
        <f t="shared" si="346"/>
        <v>10609</v>
      </c>
      <c r="AD97" s="10">
        <f t="shared" si="346"/>
        <v>10609</v>
      </c>
      <c r="AE97" s="10">
        <f t="shared" si="346"/>
        <v>10609</v>
      </c>
      <c r="AF97" s="10">
        <f t="shared" si="346"/>
        <v>10609</v>
      </c>
      <c r="AG97" s="10">
        <f t="shared" si="346"/>
        <v>10609</v>
      </c>
      <c r="AH97" s="10">
        <f t="shared" si="346"/>
        <v>10609</v>
      </c>
      <c r="AI97" s="10">
        <f t="shared" si="346"/>
        <v>10609</v>
      </c>
      <c r="AJ97" s="10">
        <f t="shared" si="346"/>
        <v>10609</v>
      </c>
      <c r="AK97" s="10">
        <f t="shared" si="346"/>
        <v>10609</v>
      </c>
      <c r="AL97" s="31">
        <f t="shared" si="346"/>
        <v>10609</v>
      </c>
      <c r="AM97" s="10">
        <f>AL97*(1+$AA$2)</f>
        <v>10927.27</v>
      </c>
      <c r="AN97" s="10">
        <f t="shared" si="347"/>
        <v>10927.27</v>
      </c>
      <c r="AO97" s="10">
        <f t="shared" si="347"/>
        <v>10927.27</v>
      </c>
      <c r="AP97" s="10">
        <f t="shared" si="347"/>
        <v>10927.27</v>
      </c>
      <c r="AQ97" s="10">
        <f t="shared" si="347"/>
        <v>10927.27</v>
      </c>
      <c r="AR97" s="10">
        <f t="shared" si="347"/>
        <v>10927.27</v>
      </c>
      <c r="AS97" s="10">
        <f t="shared" si="347"/>
        <v>10927.27</v>
      </c>
      <c r="AT97" s="10">
        <f t="shared" si="347"/>
        <v>10927.27</v>
      </c>
      <c r="AU97" s="10">
        <f t="shared" si="347"/>
        <v>10927.27</v>
      </c>
      <c r="AV97" s="10">
        <f t="shared" si="347"/>
        <v>10927.27</v>
      </c>
      <c r="AW97" s="10">
        <f t="shared" si="347"/>
        <v>10927.27</v>
      </c>
      <c r="AX97" s="31">
        <f t="shared" si="347"/>
        <v>10927.27</v>
      </c>
      <c r="AY97" s="10">
        <f>AX97*(1+$AA$2)</f>
        <v>11255.088100000001</v>
      </c>
      <c r="AZ97" s="10">
        <f t="shared" si="348"/>
        <v>11255.088100000001</v>
      </c>
      <c r="BA97" s="10">
        <f t="shared" si="348"/>
        <v>11255.088100000001</v>
      </c>
      <c r="BB97" s="10">
        <f t="shared" si="348"/>
        <v>11255.088100000001</v>
      </c>
      <c r="BC97" s="10">
        <f t="shared" si="348"/>
        <v>11255.088100000001</v>
      </c>
      <c r="BD97" s="10">
        <f t="shared" si="348"/>
        <v>11255.088100000001</v>
      </c>
      <c r="BE97" s="10">
        <f t="shared" si="348"/>
        <v>11255.088100000001</v>
      </c>
      <c r="BF97" s="10">
        <f t="shared" si="348"/>
        <v>11255.088100000001</v>
      </c>
      <c r="BG97" s="10">
        <f t="shared" si="348"/>
        <v>11255.088100000001</v>
      </c>
      <c r="BH97" s="10">
        <f t="shared" si="348"/>
        <v>11255.088100000001</v>
      </c>
      <c r="BI97" s="10">
        <f t="shared" si="348"/>
        <v>11255.088100000001</v>
      </c>
      <c r="BJ97" s="31">
        <f t="shared" si="348"/>
        <v>11255.088100000001</v>
      </c>
    </row>
    <row r="98" spans="1:62">
      <c r="A98" s="1"/>
      <c r="B98" s="3" t="s">
        <v>127</v>
      </c>
      <c r="C98" s="14"/>
      <c r="D98" s="14"/>
      <c r="E98" s="14"/>
      <c r="F98" s="14">
        <f>50000/12</f>
        <v>4166.666666666667</v>
      </c>
      <c r="G98" s="14">
        <f t="shared" ref="G98:N98" si="350">50000/12</f>
        <v>4166.666666666667</v>
      </c>
      <c r="H98" s="14">
        <f t="shared" si="350"/>
        <v>4166.666666666667</v>
      </c>
      <c r="I98" s="14">
        <f t="shared" si="350"/>
        <v>4166.666666666667</v>
      </c>
      <c r="J98" s="14">
        <f t="shared" si="350"/>
        <v>4166.666666666667</v>
      </c>
      <c r="K98" s="14">
        <f t="shared" si="350"/>
        <v>4166.666666666667</v>
      </c>
      <c r="L98" s="14">
        <f t="shared" si="350"/>
        <v>4166.666666666667</v>
      </c>
      <c r="M98" s="14">
        <f t="shared" si="350"/>
        <v>4166.666666666667</v>
      </c>
      <c r="N98" s="31">
        <f t="shared" si="350"/>
        <v>4166.666666666667</v>
      </c>
      <c r="O98" s="10">
        <f>N98*(1+O$2)</f>
        <v>4291.666666666667</v>
      </c>
      <c r="P98" s="10">
        <f t="shared" si="345"/>
        <v>4291.666666666667</v>
      </c>
      <c r="Q98" s="10">
        <f t="shared" si="345"/>
        <v>4291.666666666667</v>
      </c>
      <c r="R98" s="10">
        <f t="shared" si="345"/>
        <v>4291.666666666667</v>
      </c>
      <c r="S98" s="10">
        <f t="shared" si="345"/>
        <v>4291.666666666667</v>
      </c>
      <c r="T98" s="10">
        <f t="shared" si="345"/>
        <v>4291.666666666667</v>
      </c>
      <c r="U98" s="10">
        <f t="shared" si="345"/>
        <v>4291.666666666667</v>
      </c>
      <c r="V98" s="10">
        <f t="shared" si="345"/>
        <v>4291.666666666667</v>
      </c>
      <c r="W98" s="10">
        <f t="shared" si="345"/>
        <v>4291.666666666667</v>
      </c>
      <c r="X98" s="10">
        <f t="shared" si="345"/>
        <v>4291.666666666667</v>
      </c>
      <c r="Y98" s="10">
        <f t="shared" si="345"/>
        <v>4291.666666666667</v>
      </c>
      <c r="Z98" s="31">
        <f t="shared" si="345"/>
        <v>4291.666666666667</v>
      </c>
      <c r="AA98" s="10">
        <f>Z98*(1+$AA$2)</f>
        <v>4420.416666666667</v>
      </c>
      <c r="AB98" s="10">
        <f t="shared" si="346"/>
        <v>4420.416666666667</v>
      </c>
      <c r="AC98" s="10">
        <f t="shared" si="346"/>
        <v>4420.416666666667</v>
      </c>
      <c r="AD98" s="10">
        <f t="shared" si="346"/>
        <v>4420.416666666667</v>
      </c>
      <c r="AE98" s="10">
        <f t="shared" si="346"/>
        <v>4420.416666666667</v>
      </c>
      <c r="AF98" s="10">
        <f t="shared" si="346"/>
        <v>4420.416666666667</v>
      </c>
      <c r="AG98" s="10">
        <f t="shared" si="346"/>
        <v>4420.416666666667</v>
      </c>
      <c r="AH98" s="10">
        <f t="shared" si="346"/>
        <v>4420.416666666667</v>
      </c>
      <c r="AI98" s="10">
        <f t="shared" si="346"/>
        <v>4420.416666666667</v>
      </c>
      <c r="AJ98" s="10">
        <f t="shared" si="346"/>
        <v>4420.416666666667</v>
      </c>
      <c r="AK98" s="10">
        <f t="shared" si="346"/>
        <v>4420.416666666667</v>
      </c>
      <c r="AL98" s="31">
        <f t="shared" si="346"/>
        <v>4420.416666666667</v>
      </c>
      <c r="AM98" s="10">
        <f>AL98*(1+$AA$2)</f>
        <v>4553.0291666666672</v>
      </c>
      <c r="AN98" s="10">
        <f t="shared" si="347"/>
        <v>4553.0291666666672</v>
      </c>
      <c r="AO98" s="10">
        <f t="shared" si="347"/>
        <v>4553.0291666666672</v>
      </c>
      <c r="AP98" s="10">
        <f t="shared" si="347"/>
        <v>4553.0291666666672</v>
      </c>
      <c r="AQ98" s="10">
        <f t="shared" si="347"/>
        <v>4553.0291666666672</v>
      </c>
      <c r="AR98" s="10">
        <f t="shared" si="347"/>
        <v>4553.0291666666672</v>
      </c>
      <c r="AS98" s="10">
        <f t="shared" si="347"/>
        <v>4553.0291666666672</v>
      </c>
      <c r="AT98" s="10">
        <f t="shared" si="347"/>
        <v>4553.0291666666672</v>
      </c>
      <c r="AU98" s="10">
        <f t="shared" si="347"/>
        <v>4553.0291666666672</v>
      </c>
      <c r="AV98" s="10">
        <f t="shared" si="347"/>
        <v>4553.0291666666672</v>
      </c>
      <c r="AW98" s="10">
        <f t="shared" si="347"/>
        <v>4553.0291666666672</v>
      </c>
      <c r="AX98" s="31">
        <f t="shared" si="347"/>
        <v>4553.0291666666672</v>
      </c>
      <c r="AY98" s="10">
        <f>AX98*(1+$AA$2)</f>
        <v>4689.620041666667</v>
      </c>
      <c r="AZ98" s="10">
        <f t="shared" si="348"/>
        <v>4689.620041666667</v>
      </c>
      <c r="BA98" s="10">
        <f t="shared" si="348"/>
        <v>4689.620041666667</v>
      </c>
      <c r="BB98" s="10">
        <f t="shared" si="348"/>
        <v>4689.620041666667</v>
      </c>
      <c r="BC98" s="10">
        <f t="shared" si="348"/>
        <v>4689.620041666667</v>
      </c>
      <c r="BD98" s="10">
        <f t="shared" si="348"/>
        <v>4689.620041666667</v>
      </c>
      <c r="BE98" s="10">
        <f t="shared" si="348"/>
        <v>4689.620041666667</v>
      </c>
      <c r="BF98" s="10">
        <f t="shared" si="348"/>
        <v>4689.620041666667</v>
      </c>
      <c r="BG98" s="10">
        <f t="shared" si="348"/>
        <v>4689.620041666667</v>
      </c>
      <c r="BH98" s="10">
        <f t="shared" si="348"/>
        <v>4689.620041666667</v>
      </c>
      <c r="BI98" s="10">
        <f t="shared" si="348"/>
        <v>4689.620041666667</v>
      </c>
      <c r="BJ98" s="31">
        <f t="shared" si="348"/>
        <v>4689.620041666667</v>
      </c>
    </row>
    <row r="99" spans="1:62">
      <c r="A99" s="1"/>
      <c r="B99" s="9" t="s">
        <v>132</v>
      </c>
      <c r="C99" s="11">
        <f>SUM(C96:C98)</f>
        <v>0</v>
      </c>
      <c r="D99" s="11">
        <f t="shared" ref="D99:BJ99" si="351">SUM(D96:D98)</f>
        <v>0</v>
      </c>
      <c r="E99" s="11">
        <f t="shared" si="351"/>
        <v>0</v>
      </c>
      <c r="F99" s="11">
        <f t="shared" si="351"/>
        <v>26666.666666666668</v>
      </c>
      <c r="G99" s="11">
        <f t="shared" si="351"/>
        <v>26666.666666666668</v>
      </c>
      <c r="H99" s="11">
        <f t="shared" si="351"/>
        <v>26666.666666666668</v>
      </c>
      <c r="I99" s="11">
        <f t="shared" si="351"/>
        <v>26666.666666666668</v>
      </c>
      <c r="J99" s="11">
        <f t="shared" si="351"/>
        <v>26666.666666666668</v>
      </c>
      <c r="K99" s="11">
        <f t="shared" si="351"/>
        <v>26666.666666666668</v>
      </c>
      <c r="L99" s="11">
        <f t="shared" si="351"/>
        <v>26666.666666666668</v>
      </c>
      <c r="M99" s="11">
        <f t="shared" si="351"/>
        <v>26666.666666666668</v>
      </c>
      <c r="N99" s="38">
        <f t="shared" si="351"/>
        <v>26666.666666666668</v>
      </c>
      <c r="O99" s="11">
        <f t="shared" si="351"/>
        <v>27466.666666666668</v>
      </c>
      <c r="P99" s="11">
        <f t="shared" si="351"/>
        <v>27466.666666666668</v>
      </c>
      <c r="Q99" s="11">
        <f t="shared" si="351"/>
        <v>27466.666666666668</v>
      </c>
      <c r="R99" s="11">
        <f t="shared" si="351"/>
        <v>27466.666666666668</v>
      </c>
      <c r="S99" s="11">
        <f t="shared" si="351"/>
        <v>27466.666666666668</v>
      </c>
      <c r="T99" s="11">
        <f t="shared" si="351"/>
        <v>27466.666666666668</v>
      </c>
      <c r="U99" s="11">
        <f t="shared" si="351"/>
        <v>27466.666666666668</v>
      </c>
      <c r="V99" s="11">
        <f t="shared" si="351"/>
        <v>27466.666666666668</v>
      </c>
      <c r="W99" s="11">
        <f t="shared" si="351"/>
        <v>27466.666666666668</v>
      </c>
      <c r="X99" s="11">
        <f t="shared" si="351"/>
        <v>27466.666666666668</v>
      </c>
      <c r="Y99" s="11">
        <f t="shared" si="351"/>
        <v>27466.666666666668</v>
      </c>
      <c r="Z99" s="38">
        <f t="shared" si="351"/>
        <v>27466.666666666668</v>
      </c>
      <c r="AA99" s="11">
        <f t="shared" si="351"/>
        <v>28290.666666666668</v>
      </c>
      <c r="AB99" s="11">
        <f t="shared" si="351"/>
        <v>28290.666666666668</v>
      </c>
      <c r="AC99" s="11">
        <f t="shared" si="351"/>
        <v>28290.666666666668</v>
      </c>
      <c r="AD99" s="11">
        <f t="shared" si="351"/>
        <v>28290.666666666668</v>
      </c>
      <c r="AE99" s="11">
        <f t="shared" si="351"/>
        <v>28290.666666666668</v>
      </c>
      <c r="AF99" s="11">
        <f t="shared" si="351"/>
        <v>28290.666666666668</v>
      </c>
      <c r="AG99" s="11">
        <f t="shared" si="351"/>
        <v>28290.666666666668</v>
      </c>
      <c r="AH99" s="11">
        <f t="shared" si="351"/>
        <v>28290.666666666668</v>
      </c>
      <c r="AI99" s="11">
        <f t="shared" si="351"/>
        <v>28290.666666666668</v>
      </c>
      <c r="AJ99" s="11">
        <f t="shared" si="351"/>
        <v>28290.666666666668</v>
      </c>
      <c r="AK99" s="11">
        <f t="shared" si="351"/>
        <v>28290.666666666668</v>
      </c>
      <c r="AL99" s="38">
        <f t="shared" si="351"/>
        <v>28290.666666666668</v>
      </c>
      <c r="AM99" s="11">
        <f t="shared" si="351"/>
        <v>29139.386666666665</v>
      </c>
      <c r="AN99" s="11">
        <f t="shared" si="351"/>
        <v>29139.386666666665</v>
      </c>
      <c r="AO99" s="11">
        <f t="shared" si="351"/>
        <v>29139.386666666665</v>
      </c>
      <c r="AP99" s="11">
        <f t="shared" si="351"/>
        <v>29139.386666666665</v>
      </c>
      <c r="AQ99" s="11">
        <f t="shared" si="351"/>
        <v>29139.386666666665</v>
      </c>
      <c r="AR99" s="11">
        <f t="shared" si="351"/>
        <v>29139.386666666665</v>
      </c>
      <c r="AS99" s="11">
        <f t="shared" si="351"/>
        <v>29139.386666666665</v>
      </c>
      <c r="AT99" s="11">
        <f t="shared" si="351"/>
        <v>29139.386666666665</v>
      </c>
      <c r="AU99" s="11">
        <f t="shared" si="351"/>
        <v>29139.386666666665</v>
      </c>
      <c r="AV99" s="11">
        <f t="shared" si="351"/>
        <v>29139.386666666665</v>
      </c>
      <c r="AW99" s="11">
        <f t="shared" si="351"/>
        <v>29139.386666666665</v>
      </c>
      <c r="AX99" s="38">
        <f t="shared" si="351"/>
        <v>29139.386666666665</v>
      </c>
      <c r="AY99" s="11">
        <f t="shared" si="351"/>
        <v>30013.568266666669</v>
      </c>
      <c r="AZ99" s="11">
        <f t="shared" si="351"/>
        <v>30013.568266666669</v>
      </c>
      <c r="BA99" s="11">
        <f t="shared" si="351"/>
        <v>30013.568266666669</v>
      </c>
      <c r="BB99" s="11">
        <f t="shared" si="351"/>
        <v>30013.568266666669</v>
      </c>
      <c r="BC99" s="11">
        <f t="shared" si="351"/>
        <v>30013.568266666669</v>
      </c>
      <c r="BD99" s="11">
        <f t="shared" si="351"/>
        <v>30013.568266666669</v>
      </c>
      <c r="BE99" s="11">
        <f t="shared" si="351"/>
        <v>30013.568266666669</v>
      </c>
      <c r="BF99" s="11">
        <f t="shared" si="351"/>
        <v>30013.568266666669</v>
      </c>
      <c r="BG99" s="11">
        <f t="shared" si="351"/>
        <v>30013.568266666669</v>
      </c>
      <c r="BH99" s="11">
        <f t="shared" si="351"/>
        <v>30013.568266666669</v>
      </c>
      <c r="BI99" s="11">
        <f t="shared" si="351"/>
        <v>30013.568266666669</v>
      </c>
      <c r="BJ99" s="38">
        <f t="shared" si="351"/>
        <v>30013.568266666669</v>
      </c>
    </row>
    <row r="100" spans="1:62">
      <c r="A100" s="1"/>
      <c r="B100" s="3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3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31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31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31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31"/>
    </row>
    <row r="101" spans="1:62">
      <c r="A101" s="1" t="s">
        <v>137</v>
      </c>
      <c r="B101" s="3"/>
      <c r="C101" s="14">
        <f t="shared" ref="C101:AH101" si="352">SUM(C99,C93,C74,C57,C42)</f>
        <v>0</v>
      </c>
      <c r="D101" s="14">
        <f t="shared" si="352"/>
        <v>0</v>
      </c>
      <c r="E101" s="14">
        <f t="shared" si="352"/>
        <v>0</v>
      </c>
      <c r="F101" s="14">
        <f t="shared" si="352"/>
        <v>90416.666666666672</v>
      </c>
      <c r="G101" s="14">
        <f t="shared" si="352"/>
        <v>101666.66666666666</v>
      </c>
      <c r="H101" s="14">
        <f t="shared" si="352"/>
        <v>101666.66666666666</v>
      </c>
      <c r="I101" s="14">
        <f t="shared" si="352"/>
        <v>117500</v>
      </c>
      <c r="J101" s="14">
        <f t="shared" si="352"/>
        <v>117500</v>
      </c>
      <c r="K101" s="14">
        <f t="shared" si="352"/>
        <v>129166.66666666666</v>
      </c>
      <c r="L101" s="14">
        <f t="shared" si="352"/>
        <v>135166.66666666666</v>
      </c>
      <c r="M101" s="14">
        <f t="shared" si="352"/>
        <v>135132.66666666666</v>
      </c>
      <c r="N101" s="31">
        <f t="shared" si="352"/>
        <v>140948.85933333333</v>
      </c>
      <c r="O101" s="10">
        <f t="shared" si="352"/>
        <v>159757.09357488889</v>
      </c>
      <c r="P101" s="10">
        <f t="shared" si="352"/>
        <v>166190.70615574229</v>
      </c>
      <c r="Q101" s="10">
        <f t="shared" si="352"/>
        <v>166087.86159863754</v>
      </c>
      <c r="R101" s="10">
        <f t="shared" si="352"/>
        <v>168585.59982735637</v>
      </c>
      <c r="S101" s="10">
        <f t="shared" si="352"/>
        <v>168469.18420611246</v>
      </c>
      <c r="T101" s="10">
        <f t="shared" si="352"/>
        <v>171603.42827338894</v>
      </c>
      <c r="U101" s="10">
        <f t="shared" si="352"/>
        <v>193136.24495761751</v>
      </c>
      <c r="V101" s="10">
        <f t="shared" si="352"/>
        <v>200086.818236191</v>
      </c>
      <c r="W101" s="10">
        <f t="shared" si="352"/>
        <v>199914.67159951926</v>
      </c>
      <c r="X101" s="10">
        <f t="shared" si="352"/>
        <v>202576.83379378862</v>
      </c>
      <c r="Y101" s="10">
        <f t="shared" si="352"/>
        <v>202390.57706895715</v>
      </c>
      <c r="Z101" s="31">
        <f t="shared" si="352"/>
        <v>206455.37579889974</v>
      </c>
      <c r="AA101" s="10">
        <f t="shared" si="352"/>
        <v>242164.724002706</v>
      </c>
      <c r="AB101" s="10">
        <f t="shared" si="352"/>
        <v>252457.66887224623</v>
      </c>
      <c r="AC101" s="10">
        <f t="shared" si="352"/>
        <v>252192.28705419239</v>
      </c>
      <c r="AD101" s="10">
        <f t="shared" si="352"/>
        <v>256128.40906644083</v>
      </c>
      <c r="AE101" s="10">
        <f t="shared" si="352"/>
        <v>255842.22638728656</v>
      </c>
      <c r="AF101" s="10">
        <f t="shared" si="352"/>
        <v>260807.66540998081</v>
      </c>
      <c r="AG101" s="10">
        <f t="shared" si="352"/>
        <v>275494.96694487985</v>
      </c>
      <c r="AH101" s="10">
        <f t="shared" si="352"/>
        <v>285600.70710441441</v>
      </c>
      <c r="AI101" s="10">
        <f t="shared" ref="AI101:BJ101" si="353">SUM(AI99,AI93,AI74,AI57,AI42)</f>
        <v>285232.51473637827</v>
      </c>
      <c r="AJ101" s="10">
        <f t="shared" si="353"/>
        <v>289033.07545842772</v>
      </c>
      <c r="AK101" s="10">
        <f t="shared" si="353"/>
        <v>288645.4330030522</v>
      </c>
      <c r="AL101" s="31">
        <f t="shared" si="353"/>
        <v>294509.9871882571</v>
      </c>
      <c r="AM101" s="10">
        <f t="shared" si="353"/>
        <v>311974.16973307915</v>
      </c>
      <c r="AN101" s="10">
        <f t="shared" si="353"/>
        <v>324057.86395486951</v>
      </c>
      <c r="AO101" s="10">
        <f t="shared" si="353"/>
        <v>323573.08390940301</v>
      </c>
      <c r="AP101" s="10">
        <f t="shared" si="353"/>
        <v>323031.5089013059</v>
      </c>
      <c r="AQ101" s="10">
        <f t="shared" si="353"/>
        <v>322552.54486780957</v>
      </c>
      <c r="AR101" s="10">
        <f t="shared" si="353"/>
        <v>323393.2414655204</v>
      </c>
      <c r="AS101" s="10">
        <f t="shared" si="353"/>
        <v>322912.22761416022</v>
      </c>
      <c r="AT101" s="10">
        <f t="shared" si="353"/>
        <v>327369.43562093994</v>
      </c>
      <c r="AU101" s="10">
        <f t="shared" si="353"/>
        <v>326865.89000269904</v>
      </c>
      <c r="AV101" s="10">
        <f t="shared" si="353"/>
        <v>328339.39625482104</v>
      </c>
      <c r="AW101" s="10">
        <f t="shared" si="353"/>
        <v>327830.35419298819</v>
      </c>
      <c r="AX101" s="31">
        <f t="shared" si="353"/>
        <v>330833.61142599676</v>
      </c>
      <c r="AY101" s="10">
        <f t="shared" si="353"/>
        <v>342526.29213652725</v>
      </c>
      <c r="AZ101" s="10">
        <f t="shared" si="353"/>
        <v>348533.01037725958</v>
      </c>
      <c r="BA101" s="10">
        <f t="shared" si="353"/>
        <v>347978.76102313015</v>
      </c>
      <c r="BB101" s="10">
        <f t="shared" si="353"/>
        <v>350038.42422527308</v>
      </c>
      <c r="BC101" s="10">
        <f t="shared" si="353"/>
        <v>349475.64419267152</v>
      </c>
      <c r="BD101" s="10">
        <f t="shared" si="353"/>
        <v>351582.21096181998</v>
      </c>
      <c r="BE101" s="10">
        <f t="shared" si="353"/>
        <v>351010.68280437798</v>
      </c>
      <c r="BF101" s="10">
        <f t="shared" si="353"/>
        <v>352004.8613864404</v>
      </c>
      <c r="BG101" s="10">
        <f t="shared" si="353"/>
        <v>351430.9382099256</v>
      </c>
      <c r="BH101" s="10">
        <f t="shared" si="353"/>
        <v>351485.25449672254</v>
      </c>
      <c r="BI101" s="10">
        <f t="shared" si="353"/>
        <v>350914.27575924946</v>
      </c>
      <c r="BJ101" s="31">
        <f t="shared" si="353"/>
        <v>352169.43327459483</v>
      </c>
    </row>
    <row r="102" spans="1:62">
      <c r="A102" s="1"/>
      <c r="B102" s="3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3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31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31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31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31"/>
    </row>
    <row r="103" spans="1:62">
      <c r="A103" s="1" t="s">
        <v>135</v>
      </c>
      <c r="B103" s="3"/>
      <c r="C103" s="21">
        <f>SUM(C42,C57,C74,C77:C78,C89,C91:C92,C99)*0.3</f>
        <v>0</v>
      </c>
      <c r="D103" s="21">
        <f t="shared" ref="D103:BJ103" si="354">SUM(D42,D57,D74,D77:D78,D89,D91:D92,D99)*0.3</f>
        <v>0</v>
      </c>
      <c r="E103" s="21">
        <f t="shared" si="354"/>
        <v>0</v>
      </c>
      <c r="F103" s="21">
        <f t="shared" si="354"/>
        <v>27125</v>
      </c>
      <c r="G103" s="21">
        <f t="shared" si="354"/>
        <v>30499.999999999996</v>
      </c>
      <c r="H103" s="21">
        <f t="shared" si="354"/>
        <v>30499.999999999996</v>
      </c>
      <c r="I103" s="21">
        <f t="shared" si="354"/>
        <v>35250</v>
      </c>
      <c r="J103" s="21">
        <f t="shared" si="354"/>
        <v>35250</v>
      </c>
      <c r="K103" s="21">
        <f t="shared" si="354"/>
        <v>38750</v>
      </c>
      <c r="L103" s="21">
        <f t="shared" si="354"/>
        <v>38750</v>
      </c>
      <c r="M103" s="21">
        <f t="shared" si="354"/>
        <v>38750</v>
      </c>
      <c r="N103" s="39">
        <f t="shared" si="354"/>
        <v>38750</v>
      </c>
      <c r="O103" s="12">
        <f t="shared" si="354"/>
        <v>44412.499999999993</v>
      </c>
      <c r="P103" s="12">
        <f t="shared" si="354"/>
        <v>44412.499999999993</v>
      </c>
      <c r="Q103" s="12">
        <f t="shared" si="354"/>
        <v>44412.499999999993</v>
      </c>
      <c r="R103" s="12">
        <f t="shared" si="354"/>
        <v>44412.499999999993</v>
      </c>
      <c r="S103" s="12">
        <f t="shared" si="354"/>
        <v>44412.499999999993</v>
      </c>
      <c r="T103" s="12">
        <f t="shared" si="354"/>
        <v>44412.499999999993</v>
      </c>
      <c r="U103" s="12">
        <f t="shared" si="354"/>
        <v>50912.4</v>
      </c>
      <c r="V103" s="12">
        <f t="shared" si="354"/>
        <v>50912.4</v>
      </c>
      <c r="W103" s="12">
        <f t="shared" si="354"/>
        <v>50912.4</v>
      </c>
      <c r="X103" s="12">
        <f t="shared" si="354"/>
        <v>50912.4</v>
      </c>
      <c r="Y103" s="12">
        <f t="shared" si="354"/>
        <v>50912.4</v>
      </c>
      <c r="Z103" s="39">
        <f t="shared" si="354"/>
        <v>50912.4</v>
      </c>
      <c r="AA103" s="12">
        <f t="shared" si="354"/>
        <v>61687.675000000003</v>
      </c>
      <c r="AB103" s="12">
        <f t="shared" si="354"/>
        <v>61687.675000000003</v>
      </c>
      <c r="AC103" s="12">
        <f t="shared" si="354"/>
        <v>61687.675000000003</v>
      </c>
      <c r="AD103" s="12">
        <f t="shared" si="354"/>
        <v>61687.675000000003</v>
      </c>
      <c r="AE103" s="12">
        <f t="shared" si="354"/>
        <v>61687.675000000003</v>
      </c>
      <c r="AF103" s="12">
        <f t="shared" si="354"/>
        <v>61687.675000000003</v>
      </c>
      <c r="AG103" s="12">
        <f t="shared" si="354"/>
        <v>66187.675000000003</v>
      </c>
      <c r="AH103" s="12">
        <f t="shared" si="354"/>
        <v>66187.675000000003</v>
      </c>
      <c r="AI103" s="12">
        <f t="shared" si="354"/>
        <v>66187.675000000003</v>
      </c>
      <c r="AJ103" s="12">
        <f t="shared" si="354"/>
        <v>66187.675000000003</v>
      </c>
      <c r="AK103" s="12">
        <f t="shared" si="354"/>
        <v>66187.675000000003</v>
      </c>
      <c r="AL103" s="39">
        <f t="shared" si="354"/>
        <v>66187.675000000003</v>
      </c>
      <c r="AM103" s="12">
        <f t="shared" si="354"/>
        <v>71552.533250000008</v>
      </c>
      <c r="AN103" s="12">
        <f t="shared" si="354"/>
        <v>71552.533250000008</v>
      </c>
      <c r="AO103" s="12">
        <f t="shared" si="354"/>
        <v>71552.533250000008</v>
      </c>
      <c r="AP103" s="12">
        <f t="shared" si="354"/>
        <v>71552.533250000008</v>
      </c>
      <c r="AQ103" s="12">
        <f t="shared" si="354"/>
        <v>71552.533250000008</v>
      </c>
      <c r="AR103" s="12">
        <f t="shared" si="354"/>
        <v>71552.533250000008</v>
      </c>
      <c r="AS103" s="12">
        <f t="shared" si="354"/>
        <v>71552.533250000008</v>
      </c>
      <c r="AT103" s="12">
        <f t="shared" si="354"/>
        <v>71552.533250000008</v>
      </c>
      <c r="AU103" s="12">
        <f t="shared" si="354"/>
        <v>71552.533250000008</v>
      </c>
      <c r="AV103" s="12">
        <f t="shared" si="354"/>
        <v>71552.533250000008</v>
      </c>
      <c r="AW103" s="12">
        <f t="shared" si="354"/>
        <v>71552.533250000008</v>
      </c>
      <c r="AX103" s="39">
        <f t="shared" si="354"/>
        <v>71552.533250000008</v>
      </c>
      <c r="AY103" s="12">
        <f t="shared" si="354"/>
        <v>75217.290247499986</v>
      </c>
      <c r="AZ103" s="12">
        <f t="shared" si="354"/>
        <v>75217.290247499986</v>
      </c>
      <c r="BA103" s="12">
        <f t="shared" si="354"/>
        <v>75217.290247499986</v>
      </c>
      <c r="BB103" s="12">
        <f t="shared" si="354"/>
        <v>75217.290247499986</v>
      </c>
      <c r="BC103" s="12">
        <f t="shared" si="354"/>
        <v>75217.290247499986</v>
      </c>
      <c r="BD103" s="12">
        <f t="shared" si="354"/>
        <v>75217.290247499986</v>
      </c>
      <c r="BE103" s="12">
        <f t="shared" si="354"/>
        <v>75217.290247499986</v>
      </c>
      <c r="BF103" s="12">
        <f t="shared" si="354"/>
        <v>75217.290247499986</v>
      </c>
      <c r="BG103" s="12">
        <f t="shared" si="354"/>
        <v>75217.290247499986</v>
      </c>
      <c r="BH103" s="12">
        <f t="shared" si="354"/>
        <v>75217.290247499986</v>
      </c>
      <c r="BI103" s="12">
        <f t="shared" si="354"/>
        <v>75217.290247499986</v>
      </c>
      <c r="BJ103" s="39">
        <f t="shared" si="354"/>
        <v>75217.290247499986</v>
      </c>
    </row>
    <row r="104" spans="1:62">
      <c r="A104" s="1" t="s">
        <v>136</v>
      </c>
      <c r="B104" s="3"/>
      <c r="C104" s="22">
        <f>C80*0.08</f>
        <v>0</v>
      </c>
      <c r="D104" s="22">
        <f t="shared" ref="D104:BJ104" si="355">D80*0.08</f>
        <v>0</v>
      </c>
      <c r="E104" s="22">
        <f t="shared" si="355"/>
        <v>0</v>
      </c>
      <c r="F104" s="22">
        <f t="shared" si="355"/>
        <v>0</v>
      </c>
      <c r="G104" s="22">
        <f t="shared" si="355"/>
        <v>0</v>
      </c>
      <c r="H104" s="22">
        <f t="shared" si="355"/>
        <v>0</v>
      </c>
      <c r="I104" s="22">
        <f t="shared" si="355"/>
        <v>0</v>
      </c>
      <c r="J104" s="22">
        <f t="shared" si="355"/>
        <v>0</v>
      </c>
      <c r="K104" s="22">
        <f t="shared" si="355"/>
        <v>0</v>
      </c>
      <c r="L104" s="22">
        <f t="shared" si="355"/>
        <v>480</v>
      </c>
      <c r="M104" s="22">
        <f t="shared" si="355"/>
        <v>477.28000000000003</v>
      </c>
      <c r="N104" s="40">
        <f t="shared" si="355"/>
        <v>942.57541333333324</v>
      </c>
      <c r="O104" s="13">
        <f t="shared" si="355"/>
        <v>937.23415265777771</v>
      </c>
      <c r="P104" s="13">
        <f t="shared" si="355"/>
        <v>1451.9231591260502</v>
      </c>
      <c r="Q104" s="13">
        <f t="shared" si="355"/>
        <v>1443.6955945576697</v>
      </c>
      <c r="R104" s="13">
        <f t="shared" si="355"/>
        <v>1643.5146528551759</v>
      </c>
      <c r="S104" s="13">
        <f t="shared" si="355"/>
        <v>1634.2014031556632</v>
      </c>
      <c r="T104" s="13">
        <f t="shared" si="355"/>
        <v>1884.9409285377812</v>
      </c>
      <c r="U104" s="13">
        <f t="shared" si="355"/>
        <v>1874.2595966094009</v>
      </c>
      <c r="V104" s="13">
        <f t="shared" si="355"/>
        <v>2430.3054588952805</v>
      </c>
      <c r="W104" s="13">
        <f t="shared" si="355"/>
        <v>2416.533727961541</v>
      </c>
      <c r="X104" s="13">
        <f t="shared" si="355"/>
        <v>2629.5067035030916</v>
      </c>
      <c r="Y104" s="13">
        <f t="shared" si="355"/>
        <v>2614.606165516574</v>
      </c>
      <c r="Z104" s="40">
        <f t="shared" si="355"/>
        <v>2939.7900639119803</v>
      </c>
      <c r="AA104" s="13">
        <f t="shared" si="355"/>
        <v>2923.1312535498128</v>
      </c>
      <c r="AB104" s="13">
        <f t="shared" si="355"/>
        <v>3746.5668431130298</v>
      </c>
      <c r="AC104" s="13">
        <f t="shared" si="355"/>
        <v>3725.3362976687226</v>
      </c>
      <c r="AD104" s="13">
        <f t="shared" si="355"/>
        <v>4040.2260586485995</v>
      </c>
      <c r="AE104" s="13">
        <f t="shared" si="355"/>
        <v>4017.3314443162585</v>
      </c>
      <c r="AF104" s="13">
        <f t="shared" si="355"/>
        <v>4414.566566131798</v>
      </c>
      <c r="AG104" s="13">
        <f t="shared" si="355"/>
        <v>4389.5506889237195</v>
      </c>
      <c r="AH104" s="13">
        <f t="shared" si="355"/>
        <v>5198.0099016864851</v>
      </c>
      <c r="AI104" s="13">
        <f t="shared" si="355"/>
        <v>5168.5545122435942</v>
      </c>
      <c r="AJ104" s="13">
        <f t="shared" si="355"/>
        <v>5472.5993700075487</v>
      </c>
      <c r="AK104" s="13">
        <f t="shared" si="355"/>
        <v>5441.5879735775061</v>
      </c>
      <c r="AL104" s="40">
        <f t="shared" si="355"/>
        <v>5910.7523083938986</v>
      </c>
      <c r="AM104" s="13">
        <f t="shared" si="355"/>
        <v>5877.2580453130013</v>
      </c>
      <c r="AN104" s="13">
        <f t="shared" si="355"/>
        <v>6843.9535830562281</v>
      </c>
      <c r="AO104" s="13">
        <f t="shared" si="355"/>
        <v>6805.1711794189077</v>
      </c>
      <c r="AP104" s="13">
        <f t="shared" si="355"/>
        <v>6761.8451787711392</v>
      </c>
      <c r="AQ104" s="13">
        <f t="shared" si="355"/>
        <v>6723.5280560914362</v>
      </c>
      <c r="AR104" s="13">
        <f t="shared" si="355"/>
        <v>6790.7837839083004</v>
      </c>
      <c r="AS104" s="13">
        <f t="shared" si="355"/>
        <v>6752.3026757994867</v>
      </c>
      <c r="AT104" s="13">
        <f t="shared" si="355"/>
        <v>7108.8793163418632</v>
      </c>
      <c r="AU104" s="13">
        <f t="shared" si="355"/>
        <v>7068.5956668825929</v>
      </c>
      <c r="AV104" s="13">
        <f t="shared" si="355"/>
        <v>7186.4761670523549</v>
      </c>
      <c r="AW104" s="13">
        <f t="shared" si="355"/>
        <v>7145.7528021057233</v>
      </c>
      <c r="AX104" s="40">
        <f t="shared" si="355"/>
        <v>7386.0133807464108</v>
      </c>
      <c r="AY104" s="13">
        <f t="shared" si="355"/>
        <v>7344.1593049221829</v>
      </c>
      <c r="AZ104" s="13">
        <f t="shared" si="355"/>
        <v>7824.6967641807687</v>
      </c>
      <c r="BA104" s="13">
        <f t="shared" si="355"/>
        <v>7780.3568158504113</v>
      </c>
      <c r="BB104" s="13">
        <f t="shared" si="355"/>
        <v>7945.1298720218501</v>
      </c>
      <c r="BC104" s="13">
        <f t="shared" si="355"/>
        <v>7900.1074694137269</v>
      </c>
      <c r="BD104" s="13">
        <f t="shared" si="355"/>
        <v>8068.6328109456026</v>
      </c>
      <c r="BE104" s="13">
        <f t="shared" si="355"/>
        <v>8022.9105583502433</v>
      </c>
      <c r="BF104" s="13">
        <f t="shared" si="355"/>
        <v>8102.4448449152351</v>
      </c>
      <c r="BG104" s="13">
        <f t="shared" si="355"/>
        <v>8056.5309907940509</v>
      </c>
      <c r="BH104" s="13">
        <f t="shared" si="355"/>
        <v>8060.876293737806</v>
      </c>
      <c r="BI104" s="13">
        <f t="shared" si="355"/>
        <v>8015.1979947399595</v>
      </c>
      <c r="BJ104" s="40">
        <f t="shared" si="355"/>
        <v>8115.610595967587</v>
      </c>
    </row>
    <row r="105" spans="1:62">
      <c r="A105" s="20"/>
      <c r="B105" s="9"/>
      <c r="C105" s="7">
        <f>SUM(C103:C104)</f>
        <v>0</v>
      </c>
      <c r="D105" s="7">
        <f t="shared" ref="D105:BJ105" si="356">SUM(D103:D104)</f>
        <v>0</v>
      </c>
      <c r="E105" s="7">
        <f t="shared" si="356"/>
        <v>0</v>
      </c>
      <c r="F105" s="7">
        <f t="shared" si="356"/>
        <v>27125</v>
      </c>
      <c r="G105" s="7">
        <f t="shared" si="356"/>
        <v>30499.999999999996</v>
      </c>
      <c r="H105" s="7">
        <f t="shared" si="356"/>
        <v>30499.999999999996</v>
      </c>
      <c r="I105" s="7">
        <f t="shared" si="356"/>
        <v>35250</v>
      </c>
      <c r="J105" s="7">
        <f t="shared" si="356"/>
        <v>35250</v>
      </c>
      <c r="K105" s="7">
        <f t="shared" si="356"/>
        <v>38750</v>
      </c>
      <c r="L105" s="7">
        <f t="shared" si="356"/>
        <v>39230</v>
      </c>
      <c r="M105" s="7">
        <f t="shared" si="356"/>
        <v>39227.279999999999</v>
      </c>
      <c r="N105" s="8">
        <f t="shared" si="356"/>
        <v>39692.575413333332</v>
      </c>
      <c r="O105" s="7">
        <f t="shared" si="356"/>
        <v>45349.734152657773</v>
      </c>
      <c r="P105" s="7">
        <f t="shared" si="356"/>
        <v>45864.42315912604</v>
      </c>
      <c r="Q105" s="7">
        <f t="shared" si="356"/>
        <v>45856.195594557663</v>
      </c>
      <c r="R105" s="7">
        <f t="shared" si="356"/>
        <v>46056.01465285517</v>
      </c>
      <c r="S105" s="7">
        <f t="shared" si="356"/>
        <v>46046.701403155654</v>
      </c>
      <c r="T105" s="7">
        <f t="shared" si="356"/>
        <v>46297.440928537777</v>
      </c>
      <c r="U105" s="7">
        <f t="shared" si="356"/>
        <v>52786.659596609403</v>
      </c>
      <c r="V105" s="7">
        <f t="shared" si="356"/>
        <v>53342.705458895281</v>
      </c>
      <c r="W105" s="7">
        <f t="shared" si="356"/>
        <v>53328.933727961543</v>
      </c>
      <c r="X105" s="7">
        <f t="shared" si="356"/>
        <v>53541.906703503089</v>
      </c>
      <c r="Y105" s="7">
        <f t="shared" si="356"/>
        <v>53527.006165516577</v>
      </c>
      <c r="Z105" s="8">
        <f t="shared" si="356"/>
        <v>53852.190063911985</v>
      </c>
      <c r="AA105" s="7">
        <f t="shared" si="356"/>
        <v>64610.806253549817</v>
      </c>
      <c r="AB105" s="7">
        <f t="shared" si="356"/>
        <v>65434.241843113035</v>
      </c>
      <c r="AC105" s="7">
        <f t="shared" si="356"/>
        <v>65413.011297668723</v>
      </c>
      <c r="AD105" s="7">
        <f t="shared" si="356"/>
        <v>65727.901058648597</v>
      </c>
      <c r="AE105" s="7">
        <f t="shared" si="356"/>
        <v>65705.006444316256</v>
      </c>
      <c r="AF105" s="7">
        <f t="shared" si="356"/>
        <v>66102.241566131794</v>
      </c>
      <c r="AG105" s="7">
        <f t="shared" si="356"/>
        <v>70577.225688923718</v>
      </c>
      <c r="AH105" s="7">
        <f t="shared" si="356"/>
        <v>71385.684901686487</v>
      </c>
      <c r="AI105" s="7">
        <f t="shared" si="356"/>
        <v>71356.22951224359</v>
      </c>
      <c r="AJ105" s="7">
        <f t="shared" si="356"/>
        <v>71660.274370007552</v>
      </c>
      <c r="AK105" s="7">
        <f t="shared" si="356"/>
        <v>71629.262973577512</v>
      </c>
      <c r="AL105" s="8">
        <f t="shared" si="356"/>
        <v>72098.427308393904</v>
      </c>
      <c r="AM105" s="7">
        <f t="shared" si="356"/>
        <v>77429.791295313014</v>
      </c>
      <c r="AN105" s="7">
        <f t="shared" si="356"/>
        <v>78396.486833056231</v>
      </c>
      <c r="AO105" s="7">
        <f t="shared" si="356"/>
        <v>78357.704429418911</v>
      </c>
      <c r="AP105" s="7">
        <f t="shared" si="356"/>
        <v>78314.378428771146</v>
      </c>
      <c r="AQ105" s="7">
        <f t="shared" si="356"/>
        <v>78276.061306091447</v>
      </c>
      <c r="AR105" s="7">
        <f t="shared" si="356"/>
        <v>78343.317033908301</v>
      </c>
      <c r="AS105" s="7">
        <f t="shared" si="356"/>
        <v>78304.835925799489</v>
      </c>
      <c r="AT105" s="7">
        <f t="shared" si="356"/>
        <v>78661.412566341867</v>
      </c>
      <c r="AU105" s="7">
        <f t="shared" si="356"/>
        <v>78621.128916882604</v>
      </c>
      <c r="AV105" s="7">
        <f t="shared" si="356"/>
        <v>78739.009417052366</v>
      </c>
      <c r="AW105" s="7">
        <f t="shared" si="356"/>
        <v>78698.28605210573</v>
      </c>
      <c r="AX105" s="8">
        <f t="shared" si="356"/>
        <v>78938.546630746423</v>
      </c>
      <c r="AY105" s="7">
        <f t="shared" si="356"/>
        <v>82561.449552422171</v>
      </c>
      <c r="AZ105" s="7">
        <f t="shared" si="356"/>
        <v>83041.987011680758</v>
      </c>
      <c r="BA105" s="7">
        <f t="shared" si="356"/>
        <v>82997.647063350392</v>
      </c>
      <c r="BB105" s="7">
        <f t="shared" si="356"/>
        <v>83162.420119521834</v>
      </c>
      <c r="BC105" s="7">
        <f t="shared" si="356"/>
        <v>83117.397716913707</v>
      </c>
      <c r="BD105" s="7">
        <f t="shared" si="356"/>
        <v>83285.923058445595</v>
      </c>
      <c r="BE105" s="7">
        <f t="shared" si="356"/>
        <v>83240.200805850225</v>
      </c>
      <c r="BF105" s="7">
        <f t="shared" si="356"/>
        <v>83319.735092415227</v>
      </c>
      <c r="BG105" s="7">
        <f t="shared" si="356"/>
        <v>83273.82123829404</v>
      </c>
      <c r="BH105" s="7">
        <f t="shared" si="356"/>
        <v>83278.166541237792</v>
      </c>
      <c r="BI105" s="7">
        <f t="shared" si="356"/>
        <v>83232.488242239953</v>
      </c>
      <c r="BJ105" s="8">
        <f t="shared" si="356"/>
        <v>83332.900843467578</v>
      </c>
    </row>
    <row r="106" spans="1:62">
      <c r="A106" s="1"/>
      <c r="B106" s="3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3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31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31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31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31"/>
    </row>
    <row r="107" spans="1:62">
      <c r="A107" s="1"/>
      <c r="B107" s="3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3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31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31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31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31"/>
    </row>
    <row r="108" spans="1:62">
      <c r="A108" s="16" t="s">
        <v>138</v>
      </c>
      <c r="B108" s="24"/>
      <c r="C108" s="17">
        <f>SUM(C101,C105)</f>
        <v>0</v>
      </c>
      <c r="D108" s="17">
        <f t="shared" ref="D108:BJ108" si="357">SUM(D101,D105)</f>
        <v>0</v>
      </c>
      <c r="E108" s="17">
        <f t="shared" si="357"/>
        <v>0</v>
      </c>
      <c r="F108" s="17">
        <f t="shared" si="357"/>
        <v>117541.66666666667</v>
      </c>
      <c r="G108" s="17">
        <f t="shared" si="357"/>
        <v>132166.66666666666</v>
      </c>
      <c r="H108" s="17">
        <f t="shared" si="357"/>
        <v>132166.66666666666</v>
      </c>
      <c r="I108" s="17">
        <f t="shared" si="357"/>
        <v>152750</v>
      </c>
      <c r="J108" s="17">
        <f t="shared" si="357"/>
        <v>152750</v>
      </c>
      <c r="K108" s="17">
        <f t="shared" si="357"/>
        <v>167916.66666666666</v>
      </c>
      <c r="L108" s="17">
        <f t="shared" si="357"/>
        <v>174396.66666666666</v>
      </c>
      <c r="M108" s="17">
        <f t="shared" si="357"/>
        <v>174359.94666666666</v>
      </c>
      <c r="N108" s="41">
        <f t="shared" si="357"/>
        <v>180641.43474666667</v>
      </c>
      <c r="O108" s="17">
        <f t="shared" si="357"/>
        <v>205106.82772754665</v>
      </c>
      <c r="P108" s="17">
        <f t="shared" si="357"/>
        <v>212055.12931486833</v>
      </c>
      <c r="Q108" s="17">
        <f t="shared" si="357"/>
        <v>211944.05719319521</v>
      </c>
      <c r="R108" s="17">
        <f t="shared" si="357"/>
        <v>214641.61448021155</v>
      </c>
      <c r="S108" s="17">
        <f t="shared" si="357"/>
        <v>214515.88560926812</v>
      </c>
      <c r="T108" s="17">
        <f t="shared" si="357"/>
        <v>217900.86920192672</v>
      </c>
      <c r="U108" s="17">
        <f t="shared" si="357"/>
        <v>245922.9045542269</v>
      </c>
      <c r="V108" s="17">
        <f t="shared" si="357"/>
        <v>253429.52369508627</v>
      </c>
      <c r="W108" s="17">
        <f t="shared" si="357"/>
        <v>253243.60532748082</v>
      </c>
      <c r="X108" s="17">
        <f t="shared" si="357"/>
        <v>256118.74049729173</v>
      </c>
      <c r="Y108" s="17">
        <f t="shared" si="357"/>
        <v>255917.58323447371</v>
      </c>
      <c r="Z108" s="41">
        <f t="shared" si="357"/>
        <v>260307.56586281172</v>
      </c>
      <c r="AA108" s="17">
        <f t="shared" si="357"/>
        <v>306775.53025625582</v>
      </c>
      <c r="AB108" s="17">
        <f t="shared" si="357"/>
        <v>317891.91071535926</v>
      </c>
      <c r="AC108" s="17">
        <f t="shared" si="357"/>
        <v>317605.29835186113</v>
      </c>
      <c r="AD108" s="17">
        <f t="shared" si="357"/>
        <v>321856.31012508943</v>
      </c>
      <c r="AE108" s="17">
        <f t="shared" si="357"/>
        <v>321547.2328316028</v>
      </c>
      <c r="AF108" s="17">
        <f t="shared" si="357"/>
        <v>326909.90697611263</v>
      </c>
      <c r="AG108" s="17">
        <f t="shared" si="357"/>
        <v>346072.19263380358</v>
      </c>
      <c r="AH108" s="17">
        <f t="shared" si="357"/>
        <v>356986.39200610091</v>
      </c>
      <c r="AI108" s="17">
        <f t="shared" si="357"/>
        <v>356588.74424862186</v>
      </c>
      <c r="AJ108" s="17">
        <f t="shared" si="357"/>
        <v>360693.34982843528</v>
      </c>
      <c r="AK108" s="17">
        <f t="shared" si="357"/>
        <v>360274.69597662974</v>
      </c>
      <c r="AL108" s="41">
        <f t="shared" si="357"/>
        <v>366608.41449665104</v>
      </c>
      <c r="AM108" s="17">
        <f t="shared" si="357"/>
        <v>389403.96102839219</v>
      </c>
      <c r="AN108" s="17">
        <f t="shared" si="357"/>
        <v>402454.35078792577</v>
      </c>
      <c r="AO108" s="17">
        <f t="shared" si="357"/>
        <v>401930.78833882191</v>
      </c>
      <c r="AP108" s="17">
        <f t="shared" si="357"/>
        <v>401345.88733007706</v>
      </c>
      <c r="AQ108" s="17">
        <f t="shared" si="357"/>
        <v>400828.606173901</v>
      </c>
      <c r="AR108" s="17">
        <f t="shared" si="357"/>
        <v>401736.55849942868</v>
      </c>
      <c r="AS108" s="17">
        <f t="shared" si="357"/>
        <v>401217.06353995972</v>
      </c>
      <c r="AT108" s="17">
        <f t="shared" si="357"/>
        <v>406030.84818728181</v>
      </c>
      <c r="AU108" s="17">
        <f t="shared" si="357"/>
        <v>405487.01891958166</v>
      </c>
      <c r="AV108" s="17">
        <f t="shared" si="357"/>
        <v>407078.40567187342</v>
      </c>
      <c r="AW108" s="17">
        <f t="shared" si="357"/>
        <v>406528.64024509391</v>
      </c>
      <c r="AX108" s="41">
        <f t="shared" si="357"/>
        <v>409772.15805674321</v>
      </c>
      <c r="AY108" s="17">
        <f t="shared" si="357"/>
        <v>425087.74168894941</v>
      </c>
      <c r="AZ108" s="17">
        <f t="shared" si="357"/>
        <v>431574.9973889403</v>
      </c>
      <c r="BA108" s="17">
        <f t="shared" si="357"/>
        <v>430976.40808648057</v>
      </c>
      <c r="BB108" s="17">
        <f t="shared" si="357"/>
        <v>433200.84434479492</v>
      </c>
      <c r="BC108" s="17">
        <f t="shared" si="357"/>
        <v>432593.04190958524</v>
      </c>
      <c r="BD108" s="17">
        <f t="shared" si="357"/>
        <v>434868.13402026554</v>
      </c>
      <c r="BE108" s="17">
        <f t="shared" si="357"/>
        <v>434250.88361022819</v>
      </c>
      <c r="BF108" s="17">
        <f t="shared" si="357"/>
        <v>435324.59647885564</v>
      </c>
      <c r="BG108" s="17">
        <f t="shared" si="357"/>
        <v>434704.75944821967</v>
      </c>
      <c r="BH108" s="17">
        <f t="shared" si="357"/>
        <v>434763.42103796033</v>
      </c>
      <c r="BI108" s="17">
        <f t="shared" si="357"/>
        <v>434146.76400148938</v>
      </c>
      <c r="BJ108" s="41">
        <f t="shared" si="357"/>
        <v>435502.3341180624</v>
      </c>
    </row>
    <row r="109" spans="1:62"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31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31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31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31"/>
    </row>
    <row r="110" spans="1:62"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31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31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31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31"/>
    </row>
    <row r="111" spans="1:62">
      <c r="A111" s="25" t="s">
        <v>147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9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8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8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8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8"/>
    </row>
    <row r="112" spans="1:62">
      <c r="A112" s="1"/>
      <c r="B112" s="2" t="s">
        <v>142</v>
      </c>
      <c r="C112" s="14">
        <f>C103/0.3</f>
        <v>0</v>
      </c>
      <c r="D112" s="14">
        <f t="shared" ref="D112:BJ112" si="358">D103/0.3</f>
        <v>0</v>
      </c>
      <c r="E112" s="14">
        <f t="shared" si="358"/>
        <v>0</v>
      </c>
      <c r="F112" s="14">
        <f t="shared" si="358"/>
        <v>90416.666666666672</v>
      </c>
      <c r="G112" s="14">
        <f t="shared" si="358"/>
        <v>101666.66666666666</v>
      </c>
      <c r="H112" s="14">
        <f t="shared" si="358"/>
        <v>101666.66666666666</v>
      </c>
      <c r="I112" s="14">
        <f t="shared" si="358"/>
        <v>117500</v>
      </c>
      <c r="J112" s="14">
        <f t="shared" si="358"/>
        <v>117500</v>
      </c>
      <c r="K112" s="14">
        <f t="shared" si="358"/>
        <v>129166.66666666667</v>
      </c>
      <c r="L112" s="14">
        <f t="shared" si="358"/>
        <v>129166.66666666667</v>
      </c>
      <c r="M112" s="14">
        <f t="shared" si="358"/>
        <v>129166.66666666667</v>
      </c>
      <c r="N112" s="31">
        <f t="shared" si="358"/>
        <v>129166.66666666667</v>
      </c>
      <c r="O112" s="14">
        <f t="shared" si="358"/>
        <v>148041.66666666666</v>
      </c>
      <c r="P112" s="14">
        <f t="shared" si="358"/>
        <v>148041.66666666666</v>
      </c>
      <c r="Q112" s="14">
        <f t="shared" si="358"/>
        <v>148041.66666666666</v>
      </c>
      <c r="R112" s="14">
        <f t="shared" si="358"/>
        <v>148041.66666666666</v>
      </c>
      <c r="S112" s="14">
        <f t="shared" si="358"/>
        <v>148041.66666666666</v>
      </c>
      <c r="T112" s="14">
        <f t="shared" si="358"/>
        <v>148041.66666666666</v>
      </c>
      <c r="U112" s="14">
        <f t="shared" si="358"/>
        <v>169708</v>
      </c>
      <c r="V112" s="14">
        <f t="shared" si="358"/>
        <v>169708</v>
      </c>
      <c r="W112" s="14">
        <f t="shared" si="358"/>
        <v>169708</v>
      </c>
      <c r="X112" s="14">
        <f t="shared" si="358"/>
        <v>169708</v>
      </c>
      <c r="Y112" s="14">
        <f t="shared" si="358"/>
        <v>169708</v>
      </c>
      <c r="Z112" s="31">
        <f t="shared" si="358"/>
        <v>169708</v>
      </c>
      <c r="AA112" s="14">
        <f t="shared" si="358"/>
        <v>205625.58333333334</v>
      </c>
      <c r="AB112" s="14">
        <f t="shared" si="358"/>
        <v>205625.58333333334</v>
      </c>
      <c r="AC112" s="14">
        <f t="shared" si="358"/>
        <v>205625.58333333334</v>
      </c>
      <c r="AD112" s="14">
        <f t="shared" si="358"/>
        <v>205625.58333333334</v>
      </c>
      <c r="AE112" s="14">
        <f t="shared" si="358"/>
        <v>205625.58333333334</v>
      </c>
      <c r="AF112" s="14">
        <f t="shared" si="358"/>
        <v>205625.58333333334</v>
      </c>
      <c r="AG112" s="14">
        <f t="shared" si="358"/>
        <v>220625.58333333334</v>
      </c>
      <c r="AH112" s="14">
        <f t="shared" si="358"/>
        <v>220625.58333333334</v>
      </c>
      <c r="AI112" s="14">
        <f t="shared" si="358"/>
        <v>220625.58333333334</v>
      </c>
      <c r="AJ112" s="14">
        <f t="shared" si="358"/>
        <v>220625.58333333334</v>
      </c>
      <c r="AK112" s="14">
        <f t="shared" si="358"/>
        <v>220625.58333333334</v>
      </c>
      <c r="AL112" s="31">
        <f t="shared" si="358"/>
        <v>220625.58333333334</v>
      </c>
      <c r="AM112" s="14">
        <f t="shared" si="358"/>
        <v>238508.44416666671</v>
      </c>
      <c r="AN112" s="14">
        <f t="shared" si="358"/>
        <v>238508.44416666671</v>
      </c>
      <c r="AO112" s="14">
        <f t="shared" si="358"/>
        <v>238508.44416666671</v>
      </c>
      <c r="AP112" s="14">
        <f t="shared" si="358"/>
        <v>238508.44416666671</v>
      </c>
      <c r="AQ112" s="14">
        <f t="shared" si="358"/>
        <v>238508.44416666671</v>
      </c>
      <c r="AR112" s="14">
        <f t="shared" si="358"/>
        <v>238508.44416666671</v>
      </c>
      <c r="AS112" s="14">
        <f t="shared" si="358"/>
        <v>238508.44416666671</v>
      </c>
      <c r="AT112" s="14">
        <f t="shared" si="358"/>
        <v>238508.44416666671</v>
      </c>
      <c r="AU112" s="14">
        <f t="shared" si="358"/>
        <v>238508.44416666671</v>
      </c>
      <c r="AV112" s="14">
        <f t="shared" si="358"/>
        <v>238508.44416666671</v>
      </c>
      <c r="AW112" s="14">
        <f t="shared" si="358"/>
        <v>238508.44416666671</v>
      </c>
      <c r="AX112" s="31">
        <f t="shared" si="358"/>
        <v>238508.44416666671</v>
      </c>
      <c r="AY112" s="14">
        <f t="shared" si="358"/>
        <v>250724.30082499995</v>
      </c>
      <c r="AZ112" s="14">
        <f t="shared" si="358"/>
        <v>250724.30082499995</v>
      </c>
      <c r="BA112" s="14">
        <f t="shared" si="358"/>
        <v>250724.30082499995</v>
      </c>
      <c r="BB112" s="14">
        <f t="shared" si="358"/>
        <v>250724.30082499995</v>
      </c>
      <c r="BC112" s="14">
        <f t="shared" si="358"/>
        <v>250724.30082499995</v>
      </c>
      <c r="BD112" s="14">
        <f t="shared" si="358"/>
        <v>250724.30082499995</v>
      </c>
      <c r="BE112" s="14">
        <f t="shared" si="358"/>
        <v>250724.30082499995</v>
      </c>
      <c r="BF112" s="14">
        <f t="shared" si="358"/>
        <v>250724.30082499995</v>
      </c>
      <c r="BG112" s="14">
        <f t="shared" si="358"/>
        <v>250724.30082499995</v>
      </c>
      <c r="BH112" s="14">
        <f t="shared" si="358"/>
        <v>250724.30082499995</v>
      </c>
      <c r="BI112" s="14">
        <f t="shared" si="358"/>
        <v>250724.30082499995</v>
      </c>
      <c r="BJ112" s="31">
        <f t="shared" si="358"/>
        <v>250724.30082499995</v>
      </c>
    </row>
    <row r="113" spans="1:62">
      <c r="A113" s="1"/>
      <c r="B113" s="2" t="s">
        <v>143</v>
      </c>
      <c r="C113" s="14">
        <f>C104/0.08</f>
        <v>0</v>
      </c>
      <c r="D113" s="14">
        <f t="shared" ref="D113:BJ113" si="359">D104/0.08</f>
        <v>0</v>
      </c>
      <c r="E113" s="14">
        <f t="shared" si="359"/>
        <v>0</v>
      </c>
      <c r="F113" s="14">
        <f t="shared" si="359"/>
        <v>0</v>
      </c>
      <c r="G113" s="14">
        <f t="shared" si="359"/>
        <v>0</v>
      </c>
      <c r="H113" s="14">
        <f t="shared" si="359"/>
        <v>0</v>
      </c>
      <c r="I113" s="14">
        <f t="shared" si="359"/>
        <v>0</v>
      </c>
      <c r="J113" s="14">
        <f t="shared" si="359"/>
        <v>0</v>
      </c>
      <c r="K113" s="14">
        <f t="shared" si="359"/>
        <v>0</v>
      </c>
      <c r="L113" s="14">
        <f t="shared" si="359"/>
        <v>6000</v>
      </c>
      <c r="M113" s="14">
        <f t="shared" si="359"/>
        <v>5966</v>
      </c>
      <c r="N113" s="31">
        <f t="shared" si="359"/>
        <v>11782.192666666666</v>
      </c>
      <c r="O113" s="14">
        <f t="shared" si="359"/>
        <v>11715.426908222222</v>
      </c>
      <c r="P113" s="14">
        <f t="shared" si="359"/>
        <v>18149.039489075629</v>
      </c>
      <c r="Q113" s="14">
        <f t="shared" si="359"/>
        <v>18046.194931970869</v>
      </c>
      <c r="R113" s="14">
        <f t="shared" si="359"/>
        <v>20543.933160689699</v>
      </c>
      <c r="S113" s="14">
        <f t="shared" si="359"/>
        <v>20427.517539445791</v>
      </c>
      <c r="T113" s="14">
        <f t="shared" si="359"/>
        <v>23561.761606722266</v>
      </c>
      <c r="U113" s="14">
        <f t="shared" si="359"/>
        <v>23428.244957617509</v>
      </c>
      <c r="V113" s="14">
        <f t="shared" si="359"/>
        <v>30378.818236191004</v>
      </c>
      <c r="W113" s="14">
        <f t="shared" si="359"/>
        <v>30206.671599519261</v>
      </c>
      <c r="X113" s="14">
        <f t="shared" si="359"/>
        <v>32868.833793788646</v>
      </c>
      <c r="Y113" s="14">
        <f t="shared" si="359"/>
        <v>32682.577068957176</v>
      </c>
      <c r="Z113" s="31">
        <f t="shared" si="359"/>
        <v>36747.375798899753</v>
      </c>
      <c r="AA113" s="14">
        <f t="shared" si="359"/>
        <v>36539.14066937266</v>
      </c>
      <c r="AB113" s="14">
        <f t="shared" si="359"/>
        <v>46832.08553891287</v>
      </c>
      <c r="AC113" s="14">
        <f t="shared" si="359"/>
        <v>46566.703720859034</v>
      </c>
      <c r="AD113" s="14">
        <f t="shared" si="359"/>
        <v>50502.825733107493</v>
      </c>
      <c r="AE113" s="14">
        <f t="shared" si="359"/>
        <v>50216.64305395323</v>
      </c>
      <c r="AF113" s="14">
        <f t="shared" si="359"/>
        <v>55182.082076647472</v>
      </c>
      <c r="AG113" s="14">
        <f t="shared" si="359"/>
        <v>54869.383611546495</v>
      </c>
      <c r="AH113" s="14">
        <f t="shared" si="359"/>
        <v>64975.12377108106</v>
      </c>
      <c r="AI113" s="14">
        <f t="shared" si="359"/>
        <v>64606.931403044924</v>
      </c>
      <c r="AJ113" s="14">
        <f t="shared" si="359"/>
        <v>68407.492125094359</v>
      </c>
      <c r="AK113" s="14">
        <f t="shared" si="359"/>
        <v>68019.849669718824</v>
      </c>
      <c r="AL113" s="31">
        <f t="shared" si="359"/>
        <v>73884.40385492373</v>
      </c>
      <c r="AM113" s="14">
        <f t="shared" si="359"/>
        <v>73465.725566412511</v>
      </c>
      <c r="AN113" s="14">
        <f t="shared" si="359"/>
        <v>85549.419788202853</v>
      </c>
      <c r="AO113" s="14">
        <f t="shared" si="359"/>
        <v>85064.639742736341</v>
      </c>
      <c r="AP113" s="14">
        <f t="shared" si="359"/>
        <v>84523.064734639236</v>
      </c>
      <c r="AQ113" s="14">
        <f t="shared" si="359"/>
        <v>84044.100701142946</v>
      </c>
      <c r="AR113" s="14">
        <f t="shared" si="359"/>
        <v>84884.797298853751</v>
      </c>
      <c r="AS113" s="14">
        <f t="shared" si="359"/>
        <v>84403.783447493581</v>
      </c>
      <c r="AT113" s="14">
        <f t="shared" si="359"/>
        <v>88860.991454273288</v>
      </c>
      <c r="AU113" s="14">
        <f t="shared" si="359"/>
        <v>88357.445836032406</v>
      </c>
      <c r="AV113" s="14">
        <f t="shared" si="359"/>
        <v>89830.95208815443</v>
      </c>
      <c r="AW113" s="14">
        <f t="shared" si="359"/>
        <v>89321.910026321537</v>
      </c>
      <c r="AX113" s="31">
        <f t="shared" si="359"/>
        <v>92325.167259330134</v>
      </c>
      <c r="AY113" s="14">
        <f t="shared" si="359"/>
        <v>91801.991311527279</v>
      </c>
      <c r="AZ113" s="14">
        <f t="shared" si="359"/>
        <v>97808.709552259606</v>
      </c>
      <c r="BA113" s="14">
        <f t="shared" si="359"/>
        <v>97254.460198130138</v>
      </c>
      <c r="BB113" s="14">
        <f t="shared" si="359"/>
        <v>99314.123400273122</v>
      </c>
      <c r="BC113" s="14">
        <f t="shared" si="359"/>
        <v>98751.343367671579</v>
      </c>
      <c r="BD113" s="14">
        <f t="shared" si="359"/>
        <v>100857.91013682004</v>
      </c>
      <c r="BE113" s="14">
        <f t="shared" si="359"/>
        <v>100286.38197937804</v>
      </c>
      <c r="BF113" s="14">
        <f t="shared" si="359"/>
        <v>101280.56056144043</v>
      </c>
      <c r="BG113" s="14">
        <f t="shared" si="359"/>
        <v>100706.63738492563</v>
      </c>
      <c r="BH113" s="14">
        <f t="shared" si="359"/>
        <v>100760.95367172257</v>
      </c>
      <c r="BI113" s="14">
        <f t="shared" si="359"/>
        <v>100189.97493424949</v>
      </c>
      <c r="BJ113" s="31">
        <f t="shared" si="359"/>
        <v>101445.13244959484</v>
      </c>
    </row>
    <row r="114" spans="1:62">
      <c r="A114" s="1"/>
      <c r="B114" s="6" t="s">
        <v>141</v>
      </c>
      <c r="C114" s="7">
        <f>SUM(C112:C113)</f>
        <v>0</v>
      </c>
      <c r="D114" s="7">
        <f t="shared" ref="D114:BJ114" si="360">SUM(D112:D113)</f>
        <v>0</v>
      </c>
      <c r="E114" s="7">
        <f t="shared" si="360"/>
        <v>0</v>
      </c>
      <c r="F114" s="7">
        <f t="shared" si="360"/>
        <v>90416.666666666672</v>
      </c>
      <c r="G114" s="7">
        <f t="shared" si="360"/>
        <v>101666.66666666666</v>
      </c>
      <c r="H114" s="7">
        <f t="shared" si="360"/>
        <v>101666.66666666666</v>
      </c>
      <c r="I114" s="7">
        <f t="shared" si="360"/>
        <v>117500</v>
      </c>
      <c r="J114" s="7">
        <f t="shared" si="360"/>
        <v>117500</v>
      </c>
      <c r="K114" s="7">
        <f t="shared" si="360"/>
        <v>129166.66666666667</v>
      </c>
      <c r="L114" s="7">
        <f t="shared" si="360"/>
        <v>135166.66666666669</v>
      </c>
      <c r="M114" s="7">
        <f t="shared" si="360"/>
        <v>135132.66666666669</v>
      </c>
      <c r="N114" s="8">
        <f t="shared" si="360"/>
        <v>140948.85933333333</v>
      </c>
      <c r="O114" s="7">
        <f t="shared" si="360"/>
        <v>159757.09357488889</v>
      </c>
      <c r="P114" s="7">
        <f t="shared" si="360"/>
        <v>166190.70615574229</v>
      </c>
      <c r="Q114" s="7">
        <f t="shared" si="360"/>
        <v>166087.86159863754</v>
      </c>
      <c r="R114" s="7">
        <f t="shared" si="360"/>
        <v>168585.59982735635</v>
      </c>
      <c r="S114" s="7">
        <f t="shared" si="360"/>
        <v>168469.18420611246</v>
      </c>
      <c r="T114" s="7">
        <f t="shared" si="360"/>
        <v>171603.42827338891</v>
      </c>
      <c r="U114" s="7">
        <f t="shared" si="360"/>
        <v>193136.24495761751</v>
      </c>
      <c r="V114" s="7">
        <f t="shared" si="360"/>
        <v>200086.818236191</v>
      </c>
      <c r="W114" s="7">
        <f t="shared" si="360"/>
        <v>199914.67159951926</v>
      </c>
      <c r="X114" s="7">
        <f t="shared" si="360"/>
        <v>202576.83379378865</v>
      </c>
      <c r="Y114" s="7">
        <f t="shared" si="360"/>
        <v>202390.57706895718</v>
      </c>
      <c r="Z114" s="8">
        <f t="shared" si="360"/>
        <v>206455.37579889974</v>
      </c>
      <c r="AA114" s="7">
        <f t="shared" si="360"/>
        <v>242164.724002706</v>
      </c>
      <c r="AB114" s="7">
        <f t="shared" si="360"/>
        <v>252457.66887224623</v>
      </c>
      <c r="AC114" s="7">
        <f t="shared" si="360"/>
        <v>252192.28705419239</v>
      </c>
      <c r="AD114" s="7">
        <f t="shared" si="360"/>
        <v>256128.40906644083</v>
      </c>
      <c r="AE114" s="7">
        <f t="shared" si="360"/>
        <v>255842.22638728656</v>
      </c>
      <c r="AF114" s="7">
        <f t="shared" si="360"/>
        <v>260807.66540998081</v>
      </c>
      <c r="AG114" s="7">
        <f t="shared" si="360"/>
        <v>275494.96694487985</v>
      </c>
      <c r="AH114" s="7">
        <f t="shared" si="360"/>
        <v>285600.70710441441</v>
      </c>
      <c r="AI114" s="7">
        <f t="shared" si="360"/>
        <v>285232.51473637827</v>
      </c>
      <c r="AJ114" s="7">
        <f t="shared" si="360"/>
        <v>289033.07545842772</v>
      </c>
      <c r="AK114" s="7">
        <f t="shared" si="360"/>
        <v>288645.43300305214</v>
      </c>
      <c r="AL114" s="8">
        <f t="shared" si="360"/>
        <v>294509.98718825704</v>
      </c>
      <c r="AM114" s="7">
        <f t="shared" si="360"/>
        <v>311974.16973307921</v>
      </c>
      <c r="AN114" s="7">
        <f t="shared" si="360"/>
        <v>324057.86395486956</v>
      </c>
      <c r="AO114" s="7">
        <f t="shared" si="360"/>
        <v>323573.08390940307</v>
      </c>
      <c r="AP114" s="7">
        <f t="shared" si="360"/>
        <v>323031.50890130596</v>
      </c>
      <c r="AQ114" s="7">
        <f t="shared" si="360"/>
        <v>322552.54486780963</v>
      </c>
      <c r="AR114" s="7">
        <f t="shared" si="360"/>
        <v>323393.24146552046</v>
      </c>
      <c r="AS114" s="7">
        <f t="shared" si="360"/>
        <v>322912.22761416028</v>
      </c>
      <c r="AT114" s="7">
        <f t="shared" si="360"/>
        <v>327369.43562094</v>
      </c>
      <c r="AU114" s="7">
        <f t="shared" si="360"/>
        <v>326865.8900026991</v>
      </c>
      <c r="AV114" s="7">
        <f t="shared" si="360"/>
        <v>328339.39625482116</v>
      </c>
      <c r="AW114" s="7">
        <f t="shared" si="360"/>
        <v>327830.35419298825</v>
      </c>
      <c r="AX114" s="8">
        <f t="shared" si="360"/>
        <v>330833.61142599687</v>
      </c>
      <c r="AY114" s="7">
        <f t="shared" si="360"/>
        <v>342526.29213652725</v>
      </c>
      <c r="AZ114" s="7">
        <f t="shared" si="360"/>
        <v>348533.01037725958</v>
      </c>
      <c r="BA114" s="7">
        <f t="shared" si="360"/>
        <v>347978.76102313009</v>
      </c>
      <c r="BB114" s="7">
        <f t="shared" si="360"/>
        <v>350038.42422527308</v>
      </c>
      <c r="BC114" s="7">
        <f t="shared" si="360"/>
        <v>349475.64419267152</v>
      </c>
      <c r="BD114" s="7">
        <f t="shared" si="360"/>
        <v>351582.21096181998</v>
      </c>
      <c r="BE114" s="7">
        <f t="shared" si="360"/>
        <v>351010.68280437798</v>
      </c>
      <c r="BF114" s="7">
        <f t="shared" si="360"/>
        <v>352004.8613864404</v>
      </c>
      <c r="BG114" s="7">
        <f t="shared" si="360"/>
        <v>351430.9382099256</v>
      </c>
      <c r="BH114" s="7">
        <f t="shared" si="360"/>
        <v>351485.25449672254</v>
      </c>
      <c r="BI114" s="7">
        <f t="shared" si="360"/>
        <v>350914.27575924946</v>
      </c>
      <c r="BJ114" s="8">
        <f t="shared" si="360"/>
        <v>352169.43327459478</v>
      </c>
    </row>
    <row r="115" spans="1:62">
      <c r="A115" s="1"/>
      <c r="B115" s="2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31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31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31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31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31"/>
    </row>
    <row r="116" spans="1:62">
      <c r="A116" s="1"/>
      <c r="B116" s="2" t="s">
        <v>139</v>
      </c>
      <c r="C116" s="14">
        <f>C103</f>
        <v>0</v>
      </c>
      <c r="D116" s="14">
        <f t="shared" ref="D116:BJ117" si="361">D103</f>
        <v>0</v>
      </c>
      <c r="E116" s="14">
        <f t="shared" si="361"/>
        <v>0</v>
      </c>
      <c r="F116" s="14">
        <f t="shared" si="361"/>
        <v>27125</v>
      </c>
      <c r="G116" s="14">
        <f t="shared" si="361"/>
        <v>30499.999999999996</v>
      </c>
      <c r="H116" s="14">
        <f t="shared" si="361"/>
        <v>30499.999999999996</v>
      </c>
      <c r="I116" s="14">
        <f t="shared" si="361"/>
        <v>35250</v>
      </c>
      <c r="J116" s="14">
        <f t="shared" si="361"/>
        <v>35250</v>
      </c>
      <c r="K116" s="14">
        <f t="shared" si="361"/>
        <v>38750</v>
      </c>
      <c r="L116" s="14">
        <f t="shared" si="361"/>
        <v>38750</v>
      </c>
      <c r="M116" s="14">
        <f t="shared" si="361"/>
        <v>38750</v>
      </c>
      <c r="N116" s="31">
        <f t="shared" si="361"/>
        <v>38750</v>
      </c>
      <c r="O116" s="14">
        <f t="shared" si="361"/>
        <v>44412.499999999993</v>
      </c>
      <c r="P116" s="14">
        <f t="shared" si="361"/>
        <v>44412.499999999993</v>
      </c>
      <c r="Q116" s="14">
        <f t="shared" si="361"/>
        <v>44412.499999999993</v>
      </c>
      <c r="R116" s="14">
        <f t="shared" si="361"/>
        <v>44412.499999999993</v>
      </c>
      <c r="S116" s="14">
        <f t="shared" si="361"/>
        <v>44412.499999999993</v>
      </c>
      <c r="T116" s="14">
        <f t="shared" si="361"/>
        <v>44412.499999999993</v>
      </c>
      <c r="U116" s="14">
        <f t="shared" si="361"/>
        <v>50912.4</v>
      </c>
      <c r="V116" s="14">
        <f t="shared" si="361"/>
        <v>50912.4</v>
      </c>
      <c r="W116" s="14">
        <f t="shared" si="361"/>
        <v>50912.4</v>
      </c>
      <c r="X116" s="14">
        <f t="shared" si="361"/>
        <v>50912.4</v>
      </c>
      <c r="Y116" s="14">
        <f t="shared" si="361"/>
        <v>50912.4</v>
      </c>
      <c r="Z116" s="31">
        <f t="shared" si="361"/>
        <v>50912.4</v>
      </c>
      <c r="AA116" s="14">
        <f t="shared" si="361"/>
        <v>61687.675000000003</v>
      </c>
      <c r="AB116" s="14">
        <f t="shared" si="361"/>
        <v>61687.675000000003</v>
      </c>
      <c r="AC116" s="14">
        <f t="shared" si="361"/>
        <v>61687.675000000003</v>
      </c>
      <c r="AD116" s="14">
        <f t="shared" si="361"/>
        <v>61687.675000000003</v>
      </c>
      <c r="AE116" s="14">
        <f t="shared" si="361"/>
        <v>61687.675000000003</v>
      </c>
      <c r="AF116" s="14">
        <f t="shared" si="361"/>
        <v>61687.675000000003</v>
      </c>
      <c r="AG116" s="14">
        <f t="shared" si="361"/>
        <v>66187.675000000003</v>
      </c>
      <c r="AH116" s="14">
        <f t="shared" si="361"/>
        <v>66187.675000000003</v>
      </c>
      <c r="AI116" s="14">
        <f t="shared" si="361"/>
        <v>66187.675000000003</v>
      </c>
      <c r="AJ116" s="14">
        <f t="shared" si="361"/>
        <v>66187.675000000003</v>
      </c>
      <c r="AK116" s="14">
        <f t="shared" si="361"/>
        <v>66187.675000000003</v>
      </c>
      <c r="AL116" s="31">
        <f t="shared" si="361"/>
        <v>66187.675000000003</v>
      </c>
      <c r="AM116" s="14">
        <f t="shared" si="361"/>
        <v>71552.533250000008</v>
      </c>
      <c r="AN116" s="14">
        <f t="shared" si="361"/>
        <v>71552.533250000008</v>
      </c>
      <c r="AO116" s="14">
        <f t="shared" si="361"/>
        <v>71552.533250000008</v>
      </c>
      <c r="AP116" s="14">
        <f t="shared" si="361"/>
        <v>71552.533250000008</v>
      </c>
      <c r="AQ116" s="14">
        <f t="shared" si="361"/>
        <v>71552.533250000008</v>
      </c>
      <c r="AR116" s="14">
        <f t="shared" si="361"/>
        <v>71552.533250000008</v>
      </c>
      <c r="AS116" s="14">
        <f t="shared" si="361"/>
        <v>71552.533250000008</v>
      </c>
      <c r="AT116" s="14">
        <f t="shared" si="361"/>
        <v>71552.533250000008</v>
      </c>
      <c r="AU116" s="14">
        <f t="shared" si="361"/>
        <v>71552.533250000008</v>
      </c>
      <c r="AV116" s="14">
        <f t="shared" si="361"/>
        <v>71552.533250000008</v>
      </c>
      <c r="AW116" s="14">
        <f t="shared" si="361"/>
        <v>71552.533250000008</v>
      </c>
      <c r="AX116" s="31">
        <f t="shared" si="361"/>
        <v>71552.533250000008</v>
      </c>
      <c r="AY116" s="14">
        <f t="shared" si="361"/>
        <v>75217.290247499986</v>
      </c>
      <c r="AZ116" s="14">
        <f t="shared" si="361"/>
        <v>75217.290247499986</v>
      </c>
      <c r="BA116" s="14">
        <f t="shared" si="361"/>
        <v>75217.290247499986</v>
      </c>
      <c r="BB116" s="14">
        <f t="shared" si="361"/>
        <v>75217.290247499986</v>
      </c>
      <c r="BC116" s="14">
        <f t="shared" si="361"/>
        <v>75217.290247499986</v>
      </c>
      <c r="BD116" s="14">
        <f t="shared" si="361"/>
        <v>75217.290247499986</v>
      </c>
      <c r="BE116" s="14">
        <f t="shared" si="361"/>
        <v>75217.290247499986</v>
      </c>
      <c r="BF116" s="14">
        <f t="shared" si="361"/>
        <v>75217.290247499986</v>
      </c>
      <c r="BG116" s="14">
        <f t="shared" si="361"/>
        <v>75217.290247499986</v>
      </c>
      <c r="BH116" s="14">
        <f t="shared" si="361"/>
        <v>75217.290247499986</v>
      </c>
      <c r="BI116" s="14">
        <f t="shared" si="361"/>
        <v>75217.290247499986</v>
      </c>
      <c r="BJ116" s="31">
        <f t="shared" si="361"/>
        <v>75217.290247499986</v>
      </c>
    </row>
    <row r="117" spans="1:62">
      <c r="A117" s="1"/>
      <c r="B117" s="2" t="s">
        <v>140</v>
      </c>
      <c r="C117" s="14">
        <f>C104</f>
        <v>0</v>
      </c>
      <c r="D117" s="14">
        <f t="shared" si="361"/>
        <v>0</v>
      </c>
      <c r="E117" s="14">
        <f t="shared" si="361"/>
        <v>0</v>
      </c>
      <c r="F117" s="14">
        <f t="shared" si="361"/>
        <v>0</v>
      </c>
      <c r="G117" s="14">
        <f t="shared" si="361"/>
        <v>0</v>
      </c>
      <c r="H117" s="14">
        <f t="shared" si="361"/>
        <v>0</v>
      </c>
      <c r="I117" s="14">
        <f t="shared" si="361"/>
        <v>0</v>
      </c>
      <c r="J117" s="14">
        <f t="shared" si="361"/>
        <v>0</v>
      </c>
      <c r="K117" s="14">
        <f t="shared" si="361"/>
        <v>0</v>
      </c>
      <c r="L117" s="14">
        <f t="shared" si="361"/>
        <v>480</v>
      </c>
      <c r="M117" s="14">
        <f t="shared" si="361"/>
        <v>477.28000000000003</v>
      </c>
      <c r="N117" s="31">
        <f t="shared" si="361"/>
        <v>942.57541333333324</v>
      </c>
      <c r="O117" s="14">
        <f t="shared" si="361"/>
        <v>937.23415265777771</v>
      </c>
      <c r="P117" s="14">
        <f t="shared" si="361"/>
        <v>1451.9231591260502</v>
      </c>
      <c r="Q117" s="14">
        <f t="shared" si="361"/>
        <v>1443.6955945576697</v>
      </c>
      <c r="R117" s="14">
        <f t="shared" si="361"/>
        <v>1643.5146528551759</v>
      </c>
      <c r="S117" s="14">
        <f t="shared" si="361"/>
        <v>1634.2014031556632</v>
      </c>
      <c r="T117" s="14">
        <f t="shared" si="361"/>
        <v>1884.9409285377812</v>
      </c>
      <c r="U117" s="14">
        <f t="shared" si="361"/>
        <v>1874.2595966094009</v>
      </c>
      <c r="V117" s="14">
        <f t="shared" si="361"/>
        <v>2430.3054588952805</v>
      </c>
      <c r="W117" s="14">
        <f t="shared" si="361"/>
        <v>2416.533727961541</v>
      </c>
      <c r="X117" s="14">
        <f t="shared" si="361"/>
        <v>2629.5067035030916</v>
      </c>
      <c r="Y117" s="14">
        <f t="shared" si="361"/>
        <v>2614.606165516574</v>
      </c>
      <c r="Z117" s="31">
        <f t="shared" si="361"/>
        <v>2939.7900639119803</v>
      </c>
      <c r="AA117" s="14">
        <f t="shared" si="361"/>
        <v>2923.1312535498128</v>
      </c>
      <c r="AB117" s="14">
        <f t="shared" si="361"/>
        <v>3746.5668431130298</v>
      </c>
      <c r="AC117" s="14">
        <f t="shared" si="361"/>
        <v>3725.3362976687226</v>
      </c>
      <c r="AD117" s="14">
        <f t="shared" si="361"/>
        <v>4040.2260586485995</v>
      </c>
      <c r="AE117" s="14">
        <f t="shared" si="361"/>
        <v>4017.3314443162585</v>
      </c>
      <c r="AF117" s="14">
        <f t="shared" si="361"/>
        <v>4414.566566131798</v>
      </c>
      <c r="AG117" s="14">
        <f t="shared" si="361"/>
        <v>4389.5506889237195</v>
      </c>
      <c r="AH117" s="14">
        <f t="shared" si="361"/>
        <v>5198.0099016864851</v>
      </c>
      <c r="AI117" s="14">
        <f t="shared" si="361"/>
        <v>5168.5545122435942</v>
      </c>
      <c r="AJ117" s="14">
        <f t="shared" si="361"/>
        <v>5472.5993700075487</v>
      </c>
      <c r="AK117" s="14">
        <f t="shared" si="361"/>
        <v>5441.5879735775061</v>
      </c>
      <c r="AL117" s="31">
        <f t="shared" si="361"/>
        <v>5910.7523083938986</v>
      </c>
      <c r="AM117" s="14">
        <f t="shared" si="361"/>
        <v>5877.2580453130013</v>
      </c>
      <c r="AN117" s="14">
        <f t="shared" si="361"/>
        <v>6843.9535830562281</v>
      </c>
      <c r="AO117" s="14">
        <f t="shared" si="361"/>
        <v>6805.1711794189077</v>
      </c>
      <c r="AP117" s="14">
        <f t="shared" si="361"/>
        <v>6761.8451787711392</v>
      </c>
      <c r="AQ117" s="14">
        <f t="shared" si="361"/>
        <v>6723.5280560914362</v>
      </c>
      <c r="AR117" s="14">
        <f t="shared" si="361"/>
        <v>6790.7837839083004</v>
      </c>
      <c r="AS117" s="14">
        <f t="shared" si="361"/>
        <v>6752.3026757994867</v>
      </c>
      <c r="AT117" s="14">
        <f t="shared" si="361"/>
        <v>7108.8793163418632</v>
      </c>
      <c r="AU117" s="14">
        <f t="shared" si="361"/>
        <v>7068.5956668825929</v>
      </c>
      <c r="AV117" s="14">
        <f t="shared" si="361"/>
        <v>7186.4761670523549</v>
      </c>
      <c r="AW117" s="14">
        <f t="shared" si="361"/>
        <v>7145.7528021057233</v>
      </c>
      <c r="AX117" s="31">
        <f t="shared" si="361"/>
        <v>7386.0133807464108</v>
      </c>
      <c r="AY117" s="14">
        <f t="shared" si="361"/>
        <v>7344.1593049221829</v>
      </c>
      <c r="AZ117" s="14">
        <f t="shared" si="361"/>
        <v>7824.6967641807687</v>
      </c>
      <c r="BA117" s="14">
        <f t="shared" si="361"/>
        <v>7780.3568158504113</v>
      </c>
      <c r="BB117" s="14">
        <f t="shared" si="361"/>
        <v>7945.1298720218501</v>
      </c>
      <c r="BC117" s="14">
        <f t="shared" si="361"/>
        <v>7900.1074694137269</v>
      </c>
      <c r="BD117" s="14">
        <f t="shared" si="361"/>
        <v>8068.6328109456026</v>
      </c>
      <c r="BE117" s="14">
        <f t="shared" si="361"/>
        <v>8022.9105583502433</v>
      </c>
      <c r="BF117" s="14">
        <f t="shared" si="361"/>
        <v>8102.4448449152351</v>
      </c>
      <c r="BG117" s="14">
        <f t="shared" si="361"/>
        <v>8056.5309907940509</v>
      </c>
      <c r="BH117" s="14">
        <f t="shared" si="361"/>
        <v>8060.876293737806</v>
      </c>
      <c r="BI117" s="14">
        <f t="shared" si="361"/>
        <v>8015.1979947399595</v>
      </c>
      <c r="BJ117" s="31">
        <f t="shared" si="361"/>
        <v>8115.610595967587</v>
      </c>
    </row>
    <row r="118" spans="1:62">
      <c r="A118" s="1"/>
      <c r="B118" s="6" t="s">
        <v>141</v>
      </c>
      <c r="C118" s="7">
        <f>SUM(C116:C117)</f>
        <v>0</v>
      </c>
      <c r="D118" s="7">
        <f t="shared" ref="D118:BJ118" si="362">SUM(D116:D117)</f>
        <v>0</v>
      </c>
      <c r="E118" s="7">
        <f t="shared" si="362"/>
        <v>0</v>
      </c>
      <c r="F118" s="7">
        <f t="shared" si="362"/>
        <v>27125</v>
      </c>
      <c r="G118" s="7">
        <f t="shared" si="362"/>
        <v>30499.999999999996</v>
      </c>
      <c r="H118" s="7">
        <f t="shared" si="362"/>
        <v>30499.999999999996</v>
      </c>
      <c r="I118" s="7">
        <f t="shared" si="362"/>
        <v>35250</v>
      </c>
      <c r="J118" s="7">
        <f t="shared" si="362"/>
        <v>35250</v>
      </c>
      <c r="K118" s="7">
        <f t="shared" si="362"/>
        <v>38750</v>
      </c>
      <c r="L118" s="7">
        <f t="shared" si="362"/>
        <v>39230</v>
      </c>
      <c r="M118" s="7">
        <f t="shared" si="362"/>
        <v>39227.279999999999</v>
      </c>
      <c r="N118" s="8">
        <f t="shared" si="362"/>
        <v>39692.575413333332</v>
      </c>
      <c r="O118" s="7">
        <f t="shared" si="362"/>
        <v>45349.734152657773</v>
      </c>
      <c r="P118" s="7">
        <f t="shared" si="362"/>
        <v>45864.42315912604</v>
      </c>
      <c r="Q118" s="7">
        <f t="shared" si="362"/>
        <v>45856.195594557663</v>
      </c>
      <c r="R118" s="7">
        <f t="shared" si="362"/>
        <v>46056.01465285517</v>
      </c>
      <c r="S118" s="7">
        <f t="shared" si="362"/>
        <v>46046.701403155654</v>
      </c>
      <c r="T118" s="7">
        <f t="shared" si="362"/>
        <v>46297.440928537777</v>
      </c>
      <c r="U118" s="7">
        <f t="shared" si="362"/>
        <v>52786.659596609403</v>
      </c>
      <c r="V118" s="7">
        <f t="shared" si="362"/>
        <v>53342.705458895281</v>
      </c>
      <c r="W118" s="7">
        <f t="shared" si="362"/>
        <v>53328.933727961543</v>
      </c>
      <c r="X118" s="7">
        <f t="shared" si="362"/>
        <v>53541.906703503089</v>
      </c>
      <c r="Y118" s="7">
        <f t="shared" si="362"/>
        <v>53527.006165516577</v>
      </c>
      <c r="Z118" s="8">
        <f t="shared" si="362"/>
        <v>53852.190063911985</v>
      </c>
      <c r="AA118" s="7">
        <f t="shared" si="362"/>
        <v>64610.806253549817</v>
      </c>
      <c r="AB118" s="7">
        <f t="shared" si="362"/>
        <v>65434.241843113035</v>
      </c>
      <c r="AC118" s="7">
        <f t="shared" si="362"/>
        <v>65413.011297668723</v>
      </c>
      <c r="AD118" s="7">
        <f t="shared" si="362"/>
        <v>65727.901058648597</v>
      </c>
      <c r="AE118" s="7">
        <f t="shared" si="362"/>
        <v>65705.006444316256</v>
      </c>
      <c r="AF118" s="7">
        <f t="shared" si="362"/>
        <v>66102.241566131794</v>
      </c>
      <c r="AG118" s="7">
        <f t="shared" si="362"/>
        <v>70577.225688923718</v>
      </c>
      <c r="AH118" s="7">
        <f t="shared" si="362"/>
        <v>71385.684901686487</v>
      </c>
      <c r="AI118" s="7">
        <f t="shared" si="362"/>
        <v>71356.22951224359</v>
      </c>
      <c r="AJ118" s="7">
        <f t="shared" si="362"/>
        <v>71660.274370007552</v>
      </c>
      <c r="AK118" s="7">
        <f t="shared" si="362"/>
        <v>71629.262973577512</v>
      </c>
      <c r="AL118" s="8">
        <f t="shared" si="362"/>
        <v>72098.427308393904</v>
      </c>
      <c r="AM118" s="7">
        <f t="shared" si="362"/>
        <v>77429.791295313014</v>
      </c>
      <c r="AN118" s="7">
        <f t="shared" si="362"/>
        <v>78396.486833056231</v>
      </c>
      <c r="AO118" s="7">
        <f t="shared" si="362"/>
        <v>78357.704429418911</v>
      </c>
      <c r="AP118" s="7">
        <f t="shared" si="362"/>
        <v>78314.378428771146</v>
      </c>
      <c r="AQ118" s="7">
        <f t="shared" si="362"/>
        <v>78276.061306091447</v>
      </c>
      <c r="AR118" s="7">
        <f t="shared" si="362"/>
        <v>78343.317033908301</v>
      </c>
      <c r="AS118" s="7">
        <f t="shared" si="362"/>
        <v>78304.835925799489</v>
      </c>
      <c r="AT118" s="7">
        <f t="shared" si="362"/>
        <v>78661.412566341867</v>
      </c>
      <c r="AU118" s="7">
        <f t="shared" si="362"/>
        <v>78621.128916882604</v>
      </c>
      <c r="AV118" s="7">
        <f t="shared" si="362"/>
        <v>78739.009417052366</v>
      </c>
      <c r="AW118" s="7">
        <f t="shared" si="362"/>
        <v>78698.28605210573</v>
      </c>
      <c r="AX118" s="8">
        <f t="shared" si="362"/>
        <v>78938.546630746423</v>
      </c>
      <c r="AY118" s="7">
        <f t="shared" si="362"/>
        <v>82561.449552422171</v>
      </c>
      <c r="AZ118" s="7">
        <f t="shared" si="362"/>
        <v>83041.987011680758</v>
      </c>
      <c r="BA118" s="7">
        <f t="shared" si="362"/>
        <v>82997.647063350392</v>
      </c>
      <c r="BB118" s="7">
        <f t="shared" si="362"/>
        <v>83162.420119521834</v>
      </c>
      <c r="BC118" s="7">
        <f t="shared" si="362"/>
        <v>83117.397716913707</v>
      </c>
      <c r="BD118" s="7">
        <f t="shared" si="362"/>
        <v>83285.923058445595</v>
      </c>
      <c r="BE118" s="7">
        <f t="shared" si="362"/>
        <v>83240.200805850225</v>
      </c>
      <c r="BF118" s="7">
        <f t="shared" si="362"/>
        <v>83319.735092415227</v>
      </c>
      <c r="BG118" s="7">
        <f t="shared" si="362"/>
        <v>83273.82123829404</v>
      </c>
      <c r="BH118" s="7">
        <f t="shared" si="362"/>
        <v>83278.166541237792</v>
      </c>
      <c r="BI118" s="7">
        <f t="shared" si="362"/>
        <v>83232.488242239953</v>
      </c>
      <c r="BJ118" s="8">
        <f t="shared" si="362"/>
        <v>83332.900843467578</v>
      </c>
    </row>
    <row r="119" spans="1:62">
      <c r="A119" s="1"/>
      <c r="B119" s="2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31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31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31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31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31"/>
    </row>
    <row r="120" spans="1:62">
      <c r="A120" s="1"/>
      <c r="B120" s="2" t="s">
        <v>144</v>
      </c>
      <c r="C120" s="14">
        <f>SUM(C112,C116)</f>
        <v>0</v>
      </c>
      <c r="D120" s="14">
        <f t="shared" ref="D120:BJ121" si="363">SUM(D112,D116)</f>
        <v>0</v>
      </c>
      <c r="E120" s="14">
        <f t="shared" si="363"/>
        <v>0</v>
      </c>
      <c r="F120" s="14">
        <f t="shared" si="363"/>
        <v>117541.66666666667</v>
      </c>
      <c r="G120" s="14">
        <f t="shared" si="363"/>
        <v>132166.66666666666</v>
      </c>
      <c r="H120" s="14">
        <f t="shared" si="363"/>
        <v>132166.66666666666</v>
      </c>
      <c r="I120" s="14">
        <f t="shared" si="363"/>
        <v>152750</v>
      </c>
      <c r="J120" s="14">
        <f t="shared" si="363"/>
        <v>152750</v>
      </c>
      <c r="K120" s="14">
        <f t="shared" si="363"/>
        <v>167916.66666666669</v>
      </c>
      <c r="L120" s="14">
        <f t="shared" si="363"/>
        <v>167916.66666666669</v>
      </c>
      <c r="M120" s="14">
        <f t="shared" si="363"/>
        <v>167916.66666666669</v>
      </c>
      <c r="N120" s="31">
        <f t="shared" si="363"/>
        <v>167916.66666666669</v>
      </c>
      <c r="O120" s="14">
        <f t="shared" si="363"/>
        <v>192454.16666666666</v>
      </c>
      <c r="P120" s="14">
        <f t="shared" si="363"/>
        <v>192454.16666666666</v>
      </c>
      <c r="Q120" s="14">
        <f t="shared" si="363"/>
        <v>192454.16666666666</v>
      </c>
      <c r="R120" s="14">
        <f t="shared" si="363"/>
        <v>192454.16666666666</v>
      </c>
      <c r="S120" s="14">
        <f t="shared" si="363"/>
        <v>192454.16666666666</v>
      </c>
      <c r="T120" s="14">
        <f t="shared" si="363"/>
        <v>192454.16666666666</v>
      </c>
      <c r="U120" s="14">
        <f t="shared" si="363"/>
        <v>220620.4</v>
      </c>
      <c r="V120" s="14">
        <f t="shared" si="363"/>
        <v>220620.4</v>
      </c>
      <c r="W120" s="14">
        <f t="shared" si="363"/>
        <v>220620.4</v>
      </c>
      <c r="X120" s="14">
        <f t="shared" si="363"/>
        <v>220620.4</v>
      </c>
      <c r="Y120" s="14">
        <f t="shared" si="363"/>
        <v>220620.4</v>
      </c>
      <c r="Z120" s="31">
        <f t="shared" si="363"/>
        <v>220620.4</v>
      </c>
      <c r="AA120" s="14">
        <f t="shared" si="363"/>
        <v>267313.25833333336</v>
      </c>
      <c r="AB120" s="14">
        <f t="shared" si="363"/>
        <v>267313.25833333336</v>
      </c>
      <c r="AC120" s="14">
        <f t="shared" si="363"/>
        <v>267313.25833333336</v>
      </c>
      <c r="AD120" s="14">
        <f t="shared" si="363"/>
        <v>267313.25833333336</v>
      </c>
      <c r="AE120" s="14">
        <f t="shared" si="363"/>
        <v>267313.25833333336</v>
      </c>
      <c r="AF120" s="14">
        <f t="shared" si="363"/>
        <v>267313.25833333336</v>
      </c>
      <c r="AG120" s="14">
        <f t="shared" si="363"/>
        <v>286813.25833333336</v>
      </c>
      <c r="AH120" s="14">
        <f t="shared" si="363"/>
        <v>286813.25833333336</v>
      </c>
      <c r="AI120" s="14">
        <f t="shared" si="363"/>
        <v>286813.25833333336</v>
      </c>
      <c r="AJ120" s="14">
        <f t="shared" si="363"/>
        <v>286813.25833333336</v>
      </c>
      <c r="AK120" s="14">
        <f t="shared" si="363"/>
        <v>286813.25833333336</v>
      </c>
      <c r="AL120" s="31">
        <f t="shared" si="363"/>
        <v>286813.25833333336</v>
      </c>
      <c r="AM120" s="14">
        <f t="shared" si="363"/>
        <v>310060.97741666669</v>
      </c>
      <c r="AN120" s="14">
        <f t="shared" si="363"/>
        <v>310060.97741666669</v>
      </c>
      <c r="AO120" s="14">
        <f t="shared" si="363"/>
        <v>310060.97741666669</v>
      </c>
      <c r="AP120" s="14">
        <f t="shared" si="363"/>
        <v>310060.97741666669</v>
      </c>
      <c r="AQ120" s="14">
        <f t="shared" si="363"/>
        <v>310060.97741666669</v>
      </c>
      <c r="AR120" s="14">
        <f t="shared" si="363"/>
        <v>310060.97741666669</v>
      </c>
      <c r="AS120" s="14">
        <f t="shared" si="363"/>
        <v>310060.97741666669</v>
      </c>
      <c r="AT120" s="14">
        <f t="shared" si="363"/>
        <v>310060.97741666669</v>
      </c>
      <c r="AU120" s="14">
        <f t="shared" si="363"/>
        <v>310060.97741666669</v>
      </c>
      <c r="AV120" s="14">
        <f t="shared" si="363"/>
        <v>310060.97741666669</v>
      </c>
      <c r="AW120" s="14">
        <f t="shared" si="363"/>
        <v>310060.97741666669</v>
      </c>
      <c r="AX120" s="31">
        <f t="shared" si="363"/>
        <v>310060.97741666669</v>
      </c>
      <c r="AY120" s="14">
        <f t="shared" si="363"/>
        <v>325941.59107249993</v>
      </c>
      <c r="AZ120" s="14">
        <f t="shared" si="363"/>
        <v>325941.59107249993</v>
      </c>
      <c r="BA120" s="14">
        <f t="shared" si="363"/>
        <v>325941.59107249993</v>
      </c>
      <c r="BB120" s="14">
        <f t="shared" si="363"/>
        <v>325941.59107249993</v>
      </c>
      <c r="BC120" s="14">
        <f t="shared" si="363"/>
        <v>325941.59107249993</v>
      </c>
      <c r="BD120" s="14">
        <f t="shared" si="363"/>
        <v>325941.59107249993</v>
      </c>
      <c r="BE120" s="14">
        <f t="shared" si="363"/>
        <v>325941.59107249993</v>
      </c>
      <c r="BF120" s="14">
        <f t="shared" si="363"/>
        <v>325941.59107249993</v>
      </c>
      <c r="BG120" s="14">
        <f t="shared" si="363"/>
        <v>325941.59107249993</v>
      </c>
      <c r="BH120" s="14">
        <f t="shared" si="363"/>
        <v>325941.59107249993</v>
      </c>
      <c r="BI120" s="14">
        <f t="shared" si="363"/>
        <v>325941.59107249993</v>
      </c>
      <c r="BJ120" s="31">
        <f t="shared" si="363"/>
        <v>325941.59107249993</v>
      </c>
    </row>
    <row r="121" spans="1:62">
      <c r="A121" s="1"/>
      <c r="B121" s="2" t="s">
        <v>145</v>
      </c>
      <c r="C121" s="14">
        <f>SUM(C113,C117)</f>
        <v>0</v>
      </c>
      <c r="D121" s="14">
        <f t="shared" si="363"/>
        <v>0</v>
      </c>
      <c r="E121" s="14">
        <f t="shared" si="363"/>
        <v>0</v>
      </c>
      <c r="F121" s="14">
        <f t="shared" si="363"/>
        <v>0</v>
      </c>
      <c r="G121" s="14">
        <f t="shared" si="363"/>
        <v>0</v>
      </c>
      <c r="H121" s="14">
        <f t="shared" si="363"/>
        <v>0</v>
      </c>
      <c r="I121" s="14">
        <f t="shared" si="363"/>
        <v>0</v>
      </c>
      <c r="J121" s="14">
        <f t="shared" si="363"/>
        <v>0</v>
      </c>
      <c r="K121" s="14">
        <f t="shared" si="363"/>
        <v>0</v>
      </c>
      <c r="L121" s="14">
        <f t="shared" si="363"/>
        <v>6480</v>
      </c>
      <c r="M121" s="14">
        <f t="shared" si="363"/>
        <v>6443.28</v>
      </c>
      <c r="N121" s="31">
        <f t="shared" si="363"/>
        <v>12724.76808</v>
      </c>
      <c r="O121" s="14">
        <f t="shared" si="363"/>
        <v>12652.66106088</v>
      </c>
      <c r="P121" s="14">
        <f t="shared" si="363"/>
        <v>19600.962648201679</v>
      </c>
      <c r="Q121" s="14">
        <f t="shared" si="363"/>
        <v>19489.890526528539</v>
      </c>
      <c r="R121" s="14">
        <f t="shared" si="363"/>
        <v>22187.447813544873</v>
      </c>
      <c r="S121" s="14">
        <f t="shared" si="363"/>
        <v>22061.718942601456</v>
      </c>
      <c r="T121" s="14">
        <f t="shared" si="363"/>
        <v>25446.702535260047</v>
      </c>
      <c r="U121" s="14">
        <f t="shared" si="363"/>
        <v>25302.504554226911</v>
      </c>
      <c r="V121" s="14">
        <f t="shared" si="363"/>
        <v>32809.123695086288</v>
      </c>
      <c r="W121" s="14">
        <f t="shared" si="363"/>
        <v>32623.205327480802</v>
      </c>
      <c r="X121" s="14">
        <f t="shared" si="363"/>
        <v>35498.340497291734</v>
      </c>
      <c r="Y121" s="14">
        <f t="shared" si="363"/>
        <v>35297.183234473749</v>
      </c>
      <c r="Z121" s="31">
        <f t="shared" si="363"/>
        <v>39687.165862811737</v>
      </c>
      <c r="AA121" s="14">
        <f t="shared" si="363"/>
        <v>39462.271922922475</v>
      </c>
      <c r="AB121" s="14">
        <f t="shared" si="363"/>
        <v>50578.652382025903</v>
      </c>
      <c r="AC121" s="14">
        <f t="shared" si="363"/>
        <v>50292.040018527754</v>
      </c>
      <c r="AD121" s="14">
        <f t="shared" si="363"/>
        <v>54543.051791756094</v>
      </c>
      <c r="AE121" s="14">
        <f t="shared" si="363"/>
        <v>54233.97449826949</v>
      </c>
      <c r="AF121" s="14">
        <f t="shared" si="363"/>
        <v>59596.64864277927</v>
      </c>
      <c r="AG121" s="14">
        <f t="shared" si="363"/>
        <v>59258.934300470217</v>
      </c>
      <c r="AH121" s="14">
        <f t="shared" si="363"/>
        <v>70173.133672767552</v>
      </c>
      <c r="AI121" s="14">
        <f t="shared" si="363"/>
        <v>69775.485915288518</v>
      </c>
      <c r="AJ121" s="14">
        <f t="shared" si="363"/>
        <v>73880.091495101908</v>
      </c>
      <c r="AK121" s="14">
        <f t="shared" si="363"/>
        <v>73461.437643296333</v>
      </c>
      <c r="AL121" s="31">
        <f t="shared" si="363"/>
        <v>79795.156163317632</v>
      </c>
      <c r="AM121" s="14">
        <f t="shared" si="363"/>
        <v>79342.983611725518</v>
      </c>
      <c r="AN121" s="14">
        <f t="shared" si="363"/>
        <v>92393.373371259077</v>
      </c>
      <c r="AO121" s="14">
        <f t="shared" si="363"/>
        <v>91869.810922155244</v>
      </c>
      <c r="AP121" s="14">
        <f t="shared" si="363"/>
        <v>91284.909913410374</v>
      </c>
      <c r="AQ121" s="14">
        <f t="shared" si="363"/>
        <v>90767.628757234386</v>
      </c>
      <c r="AR121" s="14">
        <f t="shared" si="363"/>
        <v>91675.581082762044</v>
      </c>
      <c r="AS121" s="14">
        <f t="shared" si="363"/>
        <v>91156.086123293062</v>
      </c>
      <c r="AT121" s="14">
        <f t="shared" si="363"/>
        <v>95969.870770615147</v>
      </c>
      <c r="AU121" s="14">
        <f t="shared" si="363"/>
        <v>95426.041502915003</v>
      </c>
      <c r="AV121" s="14">
        <f t="shared" si="363"/>
        <v>97017.428255206789</v>
      </c>
      <c r="AW121" s="14">
        <f t="shared" si="363"/>
        <v>96467.662828427259</v>
      </c>
      <c r="AX121" s="31">
        <f t="shared" si="363"/>
        <v>99711.180640076549</v>
      </c>
      <c r="AY121" s="14">
        <f t="shared" si="363"/>
        <v>99146.150616449464</v>
      </c>
      <c r="AZ121" s="14">
        <f t="shared" si="363"/>
        <v>105633.40631644038</v>
      </c>
      <c r="BA121" s="14">
        <f t="shared" si="363"/>
        <v>105034.81701398054</v>
      </c>
      <c r="BB121" s="14">
        <f t="shared" si="363"/>
        <v>107259.25327229497</v>
      </c>
      <c r="BC121" s="14">
        <f t="shared" si="363"/>
        <v>106651.4508370853</v>
      </c>
      <c r="BD121" s="14">
        <f t="shared" si="363"/>
        <v>108926.54294776564</v>
      </c>
      <c r="BE121" s="14">
        <f t="shared" si="363"/>
        <v>108309.29253772828</v>
      </c>
      <c r="BF121" s="14">
        <f t="shared" si="363"/>
        <v>109383.00540635567</v>
      </c>
      <c r="BG121" s="14">
        <f t="shared" si="363"/>
        <v>108763.16837571969</v>
      </c>
      <c r="BH121" s="14">
        <f t="shared" si="363"/>
        <v>108821.82996546038</v>
      </c>
      <c r="BI121" s="14">
        <f t="shared" si="363"/>
        <v>108205.17292898946</v>
      </c>
      <c r="BJ121" s="31">
        <f t="shared" si="363"/>
        <v>109560.74304556243</v>
      </c>
    </row>
    <row r="122" spans="1:62">
      <c r="A122" s="5"/>
      <c r="B122" s="19" t="s">
        <v>146</v>
      </c>
      <c r="C122" s="26">
        <f>SUM(C120:C121)</f>
        <v>0</v>
      </c>
      <c r="D122" s="26">
        <f t="shared" ref="D122:BJ122" si="364">SUM(D120:D121)</f>
        <v>0</v>
      </c>
      <c r="E122" s="26">
        <f t="shared" si="364"/>
        <v>0</v>
      </c>
      <c r="F122" s="26">
        <f t="shared" si="364"/>
        <v>117541.66666666667</v>
      </c>
      <c r="G122" s="26">
        <f t="shared" si="364"/>
        <v>132166.66666666666</v>
      </c>
      <c r="H122" s="26">
        <f t="shared" si="364"/>
        <v>132166.66666666666</v>
      </c>
      <c r="I122" s="26">
        <f t="shared" si="364"/>
        <v>152750</v>
      </c>
      <c r="J122" s="26">
        <f t="shared" si="364"/>
        <v>152750</v>
      </c>
      <c r="K122" s="26">
        <f t="shared" si="364"/>
        <v>167916.66666666669</v>
      </c>
      <c r="L122" s="26">
        <f t="shared" si="364"/>
        <v>174396.66666666669</v>
      </c>
      <c r="M122" s="26">
        <f t="shared" si="364"/>
        <v>174359.94666666668</v>
      </c>
      <c r="N122" s="42">
        <f t="shared" si="364"/>
        <v>180641.43474666669</v>
      </c>
      <c r="O122" s="26">
        <f t="shared" si="364"/>
        <v>205106.82772754665</v>
      </c>
      <c r="P122" s="26">
        <f t="shared" si="364"/>
        <v>212055.12931486833</v>
      </c>
      <c r="Q122" s="26">
        <f t="shared" si="364"/>
        <v>211944.05719319519</v>
      </c>
      <c r="R122" s="26">
        <f t="shared" si="364"/>
        <v>214641.61448021152</v>
      </c>
      <c r="S122" s="26">
        <f t="shared" si="364"/>
        <v>214515.88560926812</v>
      </c>
      <c r="T122" s="26">
        <f t="shared" si="364"/>
        <v>217900.86920192669</v>
      </c>
      <c r="U122" s="26">
        <f t="shared" si="364"/>
        <v>245922.9045542269</v>
      </c>
      <c r="V122" s="26">
        <f t="shared" si="364"/>
        <v>253429.52369508627</v>
      </c>
      <c r="W122" s="26">
        <f t="shared" si="364"/>
        <v>253243.60532748079</v>
      </c>
      <c r="X122" s="26">
        <f t="shared" si="364"/>
        <v>256118.74049729173</v>
      </c>
      <c r="Y122" s="26">
        <f t="shared" si="364"/>
        <v>255917.58323447374</v>
      </c>
      <c r="Z122" s="42">
        <f t="shared" si="364"/>
        <v>260307.56586281172</v>
      </c>
      <c r="AA122" s="26">
        <f t="shared" si="364"/>
        <v>306775.53025625582</v>
      </c>
      <c r="AB122" s="26">
        <f t="shared" si="364"/>
        <v>317891.91071535926</v>
      </c>
      <c r="AC122" s="26">
        <f t="shared" si="364"/>
        <v>317605.29835186113</v>
      </c>
      <c r="AD122" s="26">
        <f t="shared" si="364"/>
        <v>321856.31012508948</v>
      </c>
      <c r="AE122" s="26">
        <f t="shared" si="364"/>
        <v>321547.23283160286</v>
      </c>
      <c r="AF122" s="26">
        <f t="shared" si="364"/>
        <v>326909.90697611263</v>
      </c>
      <c r="AG122" s="26">
        <f t="shared" si="364"/>
        <v>346072.19263380358</v>
      </c>
      <c r="AH122" s="26">
        <f t="shared" si="364"/>
        <v>356986.39200610091</v>
      </c>
      <c r="AI122" s="26">
        <f t="shared" si="364"/>
        <v>356588.74424862186</v>
      </c>
      <c r="AJ122" s="26">
        <f t="shared" si="364"/>
        <v>360693.34982843528</v>
      </c>
      <c r="AK122" s="26">
        <f t="shared" si="364"/>
        <v>360274.69597662968</v>
      </c>
      <c r="AL122" s="42">
        <f t="shared" si="364"/>
        <v>366608.41449665098</v>
      </c>
      <c r="AM122" s="26">
        <f t="shared" si="364"/>
        <v>389403.96102839219</v>
      </c>
      <c r="AN122" s="26">
        <f t="shared" si="364"/>
        <v>402454.35078792577</v>
      </c>
      <c r="AO122" s="26">
        <f t="shared" si="364"/>
        <v>401930.78833882196</v>
      </c>
      <c r="AP122" s="26">
        <f t="shared" si="364"/>
        <v>401345.88733007706</v>
      </c>
      <c r="AQ122" s="26">
        <f t="shared" si="364"/>
        <v>400828.60617390106</v>
      </c>
      <c r="AR122" s="26">
        <f t="shared" si="364"/>
        <v>401736.55849942873</v>
      </c>
      <c r="AS122" s="26">
        <f t="shared" si="364"/>
        <v>401217.06353995972</v>
      </c>
      <c r="AT122" s="26">
        <f t="shared" si="364"/>
        <v>406030.84818728187</v>
      </c>
      <c r="AU122" s="26">
        <f t="shared" si="364"/>
        <v>405487.01891958166</v>
      </c>
      <c r="AV122" s="26">
        <f t="shared" si="364"/>
        <v>407078.40567187348</v>
      </c>
      <c r="AW122" s="26">
        <f t="shared" si="364"/>
        <v>406528.64024509396</v>
      </c>
      <c r="AX122" s="42">
        <f t="shared" si="364"/>
        <v>409772.15805674321</v>
      </c>
      <c r="AY122" s="26">
        <f t="shared" si="364"/>
        <v>425087.74168894941</v>
      </c>
      <c r="AZ122" s="26">
        <f t="shared" si="364"/>
        <v>431574.9973889403</v>
      </c>
      <c r="BA122" s="26">
        <f t="shared" si="364"/>
        <v>430976.40808648046</v>
      </c>
      <c r="BB122" s="26">
        <f t="shared" si="364"/>
        <v>433200.84434479487</v>
      </c>
      <c r="BC122" s="26">
        <f t="shared" si="364"/>
        <v>432593.04190958524</v>
      </c>
      <c r="BD122" s="26">
        <f t="shared" si="364"/>
        <v>434868.13402026554</v>
      </c>
      <c r="BE122" s="26">
        <f t="shared" si="364"/>
        <v>434250.88361022819</v>
      </c>
      <c r="BF122" s="26">
        <f t="shared" si="364"/>
        <v>435324.59647885559</v>
      </c>
      <c r="BG122" s="26">
        <f t="shared" si="364"/>
        <v>434704.75944821961</v>
      </c>
      <c r="BH122" s="26">
        <f t="shared" si="364"/>
        <v>434763.42103796033</v>
      </c>
      <c r="BI122" s="26">
        <f t="shared" si="364"/>
        <v>434146.76400148938</v>
      </c>
      <c r="BJ122" s="42">
        <f t="shared" si="364"/>
        <v>435502.33411806234</v>
      </c>
    </row>
  </sheetData>
  <printOptions headings="1" gridLines="1"/>
  <pageMargins left="0.25" right="0.25" top="0.75" bottom="0.75" header="0.3" footer="0.3"/>
  <headerFooter>
    <oddHeader>&amp;C&amp;F
&amp;A</oddHeader>
    <oddFooter>&amp;L&amp;6&amp;Z
&amp;F&amp;C&amp;8&amp;P of &amp;N&amp;R&amp;8&amp;T
&amp;D</oddFooter>
  </headerFooter>
  <rowBreaks count="2" manualBreakCount="2">
    <brk id="57" max="61" man="1"/>
    <brk id="109" max="61" man="1"/>
  </rowBreaks>
  <colBreaks count="4" manualBreakCount="4">
    <brk id="14" max="1048575" man="1"/>
    <brk id="26" max="1048575" man="1"/>
    <brk id="38" max="1048575" man="1"/>
    <brk id="5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/>
  </sheetPr>
  <dimension ref="A1:CM57"/>
  <sheetViews>
    <sheetView topLeftCell="A29" workbookViewId="0">
      <selection activeCell="O64" sqref="O64"/>
    </sheetView>
  </sheetViews>
  <sheetFormatPr baseColWidth="10" defaultColWidth="8.83203125" defaultRowHeight="14" x14ac:dyDescent="0"/>
  <cols>
    <col min="1" max="1" width="9.5" bestFit="1" customWidth="1"/>
    <col min="2" max="2" width="20.5" customWidth="1"/>
    <col min="3" max="9" width="9.5" hidden="1" customWidth="1"/>
    <col min="14" max="14" width="8.83203125" style="3"/>
    <col min="26" max="26" width="8.83203125" style="3"/>
    <col min="38" max="38" width="8.83203125" style="3"/>
    <col min="50" max="50" width="8.83203125" style="3"/>
    <col min="61" max="61" width="8.83203125" style="2"/>
    <col min="62" max="62" width="8.83203125" style="3"/>
    <col min="63" max="73" width="8.83203125" style="2"/>
    <col min="74" max="74" width="8.83203125" style="3"/>
    <col min="75" max="85" width="8.83203125" style="2"/>
    <col min="86" max="86" width="8.83203125" style="3"/>
    <col min="87" max="91" width="8.83203125" style="2"/>
  </cols>
  <sheetData>
    <row r="1" spans="1:91">
      <c r="N1" s="3" t="s">
        <v>83</v>
      </c>
      <c r="Z1" s="3" t="s">
        <v>84</v>
      </c>
      <c r="AL1" s="3" t="s">
        <v>85</v>
      </c>
      <c r="AX1" s="3" t="s">
        <v>86</v>
      </c>
      <c r="BJ1" s="3" t="s">
        <v>91</v>
      </c>
    </row>
    <row r="2" spans="1:91">
      <c r="J2" t="s">
        <v>103</v>
      </c>
      <c r="K2" t="s">
        <v>104</v>
      </c>
      <c r="L2" t="s">
        <v>105</v>
      </c>
      <c r="M2" t="s">
        <v>106</v>
      </c>
      <c r="N2" s="3" t="s">
        <v>107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  <c r="T2" t="s">
        <v>101</v>
      </c>
      <c r="U2" t="s">
        <v>102</v>
      </c>
      <c r="V2" t="s">
        <v>103</v>
      </c>
      <c r="W2" t="s">
        <v>104</v>
      </c>
      <c r="X2" t="s">
        <v>105</v>
      </c>
      <c r="Y2" t="s">
        <v>106</v>
      </c>
      <c r="Z2" s="3" t="s">
        <v>107</v>
      </c>
      <c r="AA2" t="s">
        <v>96</v>
      </c>
      <c r="AB2" t="s">
        <v>97</v>
      </c>
      <c r="AC2" t="s">
        <v>98</v>
      </c>
      <c r="AD2" t="s">
        <v>99</v>
      </c>
      <c r="AE2" t="s">
        <v>100</v>
      </c>
      <c r="AF2" t="s">
        <v>101</v>
      </c>
      <c r="AG2" t="s">
        <v>102</v>
      </c>
      <c r="AH2" t="s">
        <v>103</v>
      </c>
      <c r="AI2" t="s">
        <v>104</v>
      </c>
      <c r="AJ2" t="s">
        <v>105</v>
      </c>
      <c r="AK2" t="s">
        <v>106</v>
      </c>
      <c r="AL2" s="3" t="s">
        <v>107</v>
      </c>
      <c r="AM2" t="s">
        <v>96</v>
      </c>
      <c r="AN2" t="s">
        <v>97</v>
      </c>
      <c r="AO2" t="s">
        <v>98</v>
      </c>
      <c r="AP2" t="s">
        <v>99</v>
      </c>
      <c r="AQ2" t="s">
        <v>100</v>
      </c>
      <c r="AR2" t="s">
        <v>101</v>
      </c>
      <c r="AS2" t="s">
        <v>102</v>
      </c>
      <c r="AT2" t="s">
        <v>103</v>
      </c>
      <c r="AU2" t="s">
        <v>104</v>
      </c>
      <c r="AV2" t="s">
        <v>105</v>
      </c>
      <c r="AW2" t="s">
        <v>106</v>
      </c>
      <c r="AX2" s="3" t="s">
        <v>107</v>
      </c>
      <c r="AY2" t="s">
        <v>96</v>
      </c>
      <c r="AZ2" t="s">
        <v>97</v>
      </c>
      <c r="BA2" t="s">
        <v>98</v>
      </c>
      <c r="BB2" t="s">
        <v>99</v>
      </c>
      <c r="BC2" t="s">
        <v>100</v>
      </c>
      <c r="BD2" t="s">
        <v>101</v>
      </c>
      <c r="BE2" t="s">
        <v>102</v>
      </c>
      <c r="BF2" t="s">
        <v>103</v>
      </c>
      <c r="BG2" t="s">
        <v>104</v>
      </c>
      <c r="BH2" t="s">
        <v>105</v>
      </c>
      <c r="BI2" t="s">
        <v>106</v>
      </c>
      <c r="BJ2" s="3" t="s">
        <v>107</v>
      </c>
      <c r="BK2" t="s">
        <v>96</v>
      </c>
      <c r="BL2" t="s">
        <v>97</v>
      </c>
      <c r="BM2" t="s">
        <v>98</v>
      </c>
      <c r="BN2" t="s">
        <v>99</v>
      </c>
      <c r="BO2" t="s">
        <v>100</v>
      </c>
      <c r="BP2" t="s">
        <v>101</v>
      </c>
      <c r="BQ2" t="s">
        <v>102</v>
      </c>
      <c r="BR2" t="s">
        <v>103</v>
      </c>
      <c r="BS2" t="s">
        <v>104</v>
      </c>
      <c r="BT2" t="s">
        <v>105</v>
      </c>
      <c r="BU2" t="s">
        <v>106</v>
      </c>
      <c r="BV2" s="3" t="s">
        <v>107</v>
      </c>
      <c r="BW2" t="s">
        <v>96</v>
      </c>
      <c r="BX2" t="s">
        <v>97</v>
      </c>
      <c r="BY2" t="s">
        <v>98</v>
      </c>
      <c r="BZ2" t="s">
        <v>99</v>
      </c>
      <c r="CA2" t="s">
        <v>100</v>
      </c>
      <c r="CB2" t="s">
        <v>101</v>
      </c>
      <c r="CC2" t="s">
        <v>102</v>
      </c>
      <c r="CD2" t="s">
        <v>103</v>
      </c>
      <c r="CE2" t="s">
        <v>104</v>
      </c>
      <c r="CF2" t="s">
        <v>105</v>
      </c>
      <c r="CG2" t="s">
        <v>106</v>
      </c>
      <c r="CH2" s="3" t="s">
        <v>107</v>
      </c>
      <c r="CI2" t="s">
        <v>96</v>
      </c>
      <c r="CJ2" t="s">
        <v>97</v>
      </c>
      <c r="CK2" t="s">
        <v>98</v>
      </c>
      <c r="CL2" t="s">
        <v>99</v>
      </c>
      <c r="CM2" t="s">
        <v>100</v>
      </c>
    </row>
    <row r="3" spans="1:91" ht="28">
      <c r="B3" s="67" t="s">
        <v>73</v>
      </c>
      <c r="J3">
        <v>1</v>
      </c>
      <c r="K3">
        <v>2</v>
      </c>
      <c r="L3">
        <v>3</v>
      </c>
      <c r="M3">
        <v>4</v>
      </c>
      <c r="N3" s="3">
        <v>5</v>
      </c>
      <c r="O3">
        <v>6</v>
      </c>
      <c r="P3">
        <v>7</v>
      </c>
      <c r="Q3">
        <v>8</v>
      </c>
      <c r="R3">
        <v>9</v>
      </c>
      <c r="S3">
        <v>10</v>
      </c>
      <c r="T3">
        <v>11</v>
      </c>
      <c r="U3">
        <v>12</v>
      </c>
      <c r="V3">
        <v>13</v>
      </c>
      <c r="W3">
        <v>14</v>
      </c>
      <c r="X3">
        <v>15</v>
      </c>
      <c r="Y3">
        <v>16</v>
      </c>
      <c r="Z3" s="3">
        <v>17</v>
      </c>
      <c r="AA3">
        <v>18</v>
      </c>
      <c r="AB3">
        <v>19</v>
      </c>
      <c r="AC3">
        <v>20</v>
      </c>
      <c r="AD3">
        <v>21</v>
      </c>
      <c r="AE3">
        <v>22</v>
      </c>
      <c r="AF3">
        <v>23</v>
      </c>
      <c r="AG3">
        <v>24</v>
      </c>
      <c r="AH3">
        <v>25</v>
      </c>
      <c r="AI3">
        <v>26</v>
      </c>
      <c r="AJ3">
        <v>27</v>
      </c>
      <c r="AK3">
        <v>28</v>
      </c>
      <c r="AL3" s="3">
        <v>29</v>
      </c>
      <c r="AM3">
        <v>30</v>
      </c>
      <c r="AN3">
        <v>31</v>
      </c>
      <c r="AO3">
        <v>32</v>
      </c>
      <c r="AP3">
        <v>33</v>
      </c>
      <c r="AQ3">
        <v>34</v>
      </c>
      <c r="AR3">
        <v>35</v>
      </c>
      <c r="AS3">
        <v>36</v>
      </c>
      <c r="AT3">
        <v>37</v>
      </c>
      <c r="AU3">
        <v>38</v>
      </c>
      <c r="AV3">
        <v>39</v>
      </c>
      <c r="AW3">
        <v>40</v>
      </c>
      <c r="AX3" s="3">
        <v>41</v>
      </c>
      <c r="AY3">
        <v>42</v>
      </c>
      <c r="AZ3">
        <v>43</v>
      </c>
      <c r="BA3">
        <v>44</v>
      </c>
      <c r="BB3">
        <v>45</v>
      </c>
      <c r="BC3">
        <v>46</v>
      </c>
      <c r="BD3">
        <v>47</v>
      </c>
      <c r="BE3">
        <v>48</v>
      </c>
      <c r="BF3">
        <v>49</v>
      </c>
      <c r="BG3">
        <v>50</v>
      </c>
      <c r="BH3">
        <v>51</v>
      </c>
      <c r="BI3" s="2">
        <v>52</v>
      </c>
      <c r="BJ3" s="3">
        <v>53</v>
      </c>
    </row>
    <row r="4" spans="1:91">
      <c r="A4" t="s">
        <v>20</v>
      </c>
      <c r="B4" s="53">
        <v>0.83</v>
      </c>
      <c r="C4" s="53"/>
      <c r="D4" s="53"/>
      <c r="E4" s="53"/>
      <c r="F4" s="53"/>
      <c r="G4" s="53"/>
      <c r="H4" s="53"/>
      <c r="I4" s="53"/>
      <c r="J4">
        <f>'Revenue Forecast (2)'!J11</f>
        <v>0</v>
      </c>
      <c r="K4">
        <f>J4-(J4*((1-$B$4)/30))</f>
        <v>0</v>
      </c>
      <c r="L4">
        <f t="shared" ref="L4:AM4" si="0">K4-(K4*((1-$B$4)/30))</f>
        <v>0</v>
      </c>
      <c r="M4">
        <f t="shared" si="0"/>
        <v>0</v>
      </c>
      <c r="N4" s="3">
        <f t="shared" si="0"/>
        <v>0</v>
      </c>
      <c r="O4">
        <f t="shared" si="0"/>
        <v>0</v>
      </c>
      <c r="P4">
        <f t="shared" si="0"/>
        <v>0</v>
      </c>
      <c r="Q4">
        <f t="shared" si="0"/>
        <v>0</v>
      </c>
      <c r="R4">
        <f t="shared" si="0"/>
        <v>0</v>
      </c>
      <c r="S4">
        <f t="shared" si="0"/>
        <v>0</v>
      </c>
      <c r="T4">
        <f t="shared" si="0"/>
        <v>0</v>
      </c>
      <c r="U4">
        <f t="shared" si="0"/>
        <v>0</v>
      </c>
      <c r="V4">
        <f t="shared" si="0"/>
        <v>0</v>
      </c>
      <c r="W4">
        <f t="shared" si="0"/>
        <v>0</v>
      </c>
      <c r="X4">
        <f t="shared" si="0"/>
        <v>0</v>
      </c>
      <c r="Y4">
        <f t="shared" si="0"/>
        <v>0</v>
      </c>
      <c r="Z4" s="3">
        <f t="shared" si="0"/>
        <v>0</v>
      </c>
      <c r="AA4">
        <f t="shared" si="0"/>
        <v>0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  <c r="AJ4">
        <f t="shared" si="0"/>
        <v>0</v>
      </c>
      <c r="AK4">
        <f t="shared" si="0"/>
        <v>0</v>
      </c>
      <c r="AL4" s="3">
        <f t="shared" si="0"/>
        <v>0</v>
      </c>
      <c r="AM4">
        <f t="shared" si="0"/>
        <v>0</v>
      </c>
    </row>
    <row r="5" spans="1:91">
      <c r="A5" t="s">
        <v>21</v>
      </c>
      <c r="L5" s="75">
        <f>'Revenue Forecast (2)'!L13</f>
        <v>36</v>
      </c>
      <c r="M5">
        <f>L5-(L5*((1-$B$4)/30))</f>
        <v>35.795999999999999</v>
      </c>
      <c r="N5" s="3">
        <f t="shared" ref="N5" si="1">M5-(M5*((1-$B$4)/30))</f>
        <v>35.593156</v>
      </c>
      <c r="O5">
        <f t="shared" ref="O5" si="2">N5-(N5*((1-$B$4)/30))</f>
        <v>35.391461449333335</v>
      </c>
      <c r="P5">
        <f t="shared" ref="P5:P6" si="3">O5-(O5*((1-$B$4)/30))</f>
        <v>35.190909834453777</v>
      </c>
      <c r="Q5">
        <f t="shared" ref="Q5:Q6" si="4">P5-(P5*((1-$B$4)/30))</f>
        <v>34.991494678725203</v>
      </c>
      <c r="R5">
        <f t="shared" ref="R5:R7" si="5">Q5-(Q5*((1-$B$4)/30))</f>
        <v>34.793209542212431</v>
      </c>
      <c r="S5">
        <f t="shared" ref="S5:S7" si="6">R5-(R5*((1-$B$4)/30))</f>
        <v>34.59604802147323</v>
      </c>
      <c r="T5">
        <f t="shared" ref="T5:T8" si="7">S5-(S5*((1-$B$4)/30))</f>
        <v>34.400003749351548</v>
      </c>
      <c r="U5">
        <f t="shared" ref="U5:U8" si="8">T5-(T5*((1-$B$4)/30))</f>
        <v>34.205070394771887</v>
      </c>
      <c r="V5">
        <f t="shared" ref="V5:V9" si="9">U5-(U5*((1-$B$4)/30))</f>
        <v>34.011241662534843</v>
      </c>
      <c r="W5">
        <f t="shared" ref="W5:W9" si="10">V5-(V5*((1-$B$4)/30))</f>
        <v>33.818511293113815</v>
      </c>
      <c r="X5">
        <f t="shared" ref="X5:X10" si="11">W5-(W5*((1-$B$4)/30))</f>
        <v>33.626873062452837</v>
      </c>
      <c r="Y5">
        <f t="shared" ref="Y5:Y10" si="12">X5-(X5*((1-$B$4)/30))</f>
        <v>33.436320781765602</v>
      </c>
      <c r="Z5" s="3">
        <f t="shared" ref="Z5:Z11" si="13">Y5-(Y5*((1-$B$4)/30))</f>
        <v>33.246848297335596</v>
      </c>
      <c r="AA5">
        <f t="shared" ref="AA5:AA11" si="14">Z5-(Z5*((1-$B$4)/30))</f>
        <v>33.058449490317358</v>
      </c>
      <c r="AB5">
        <f t="shared" ref="AB5:AB12" si="15">AA5-(AA5*((1-$B$4)/30))</f>
        <v>32.871118276538894</v>
      </c>
      <c r="AC5">
        <f t="shared" ref="AC5:AC12" si="16">AB5-(AB5*((1-$B$4)/30))</f>
        <v>32.684848606305174</v>
      </c>
      <c r="AD5">
        <f t="shared" ref="AD5:AD13" si="17">AC5-(AC5*((1-$B$4)/30))</f>
        <v>32.499634464202778</v>
      </c>
      <c r="AE5">
        <f t="shared" ref="AE5:AE13" si="18">AD5-(AD5*((1-$B$4)/30))</f>
        <v>32.31546986890563</v>
      </c>
      <c r="AF5">
        <f t="shared" ref="AF5:AF14" si="19">AE5-(AE5*((1-$B$4)/30))</f>
        <v>32.132348872981829</v>
      </c>
      <c r="AG5">
        <f t="shared" ref="AG5:AG14" si="20">AF5-(AF5*((1-$B$4)/30))</f>
        <v>31.950265562701599</v>
      </c>
      <c r="AH5">
        <f t="shared" ref="AH5:AH15" si="21">AG5-(AG5*((1-$B$4)/30))</f>
        <v>31.769214057846291</v>
      </c>
      <c r="AI5">
        <f t="shared" ref="AI5:AI15" si="22">AH5-(AH5*((1-$B$4)/30))</f>
        <v>31.589188511518497</v>
      </c>
      <c r="AJ5">
        <f t="shared" ref="AJ5:AJ16" si="23">AI5-(AI5*((1-$B$4)/30))</f>
        <v>31.410183109953227</v>
      </c>
      <c r="AK5">
        <f t="shared" ref="AK5:AK16" si="24">AJ5-(AJ5*((1-$B$4)/30))</f>
        <v>31.232192072330157</v>
      </c>
      <c r="AL5" s="3">
        <f t="shared" ref="AL5:AL17" si="25">AK5-(AK5*((1-$B$4)/30))</f>
        <v>31.055209650586953</v>
      </c>
      <c r="AM5">
        <f t="shared" ref="AM5:AM17" si="26">AL5-(AL5*((1-$B$4)/30))</f>
        <v>30.879230129233626</v>
      </c>
      <c r="AN5">
        <f t="shared" ref="AN5:AN18" si="27">AM5-(AM5*((1-$B$4)/30))</f>
        <v>30.704247825167968</v>
      </c>
      <c r="AO5">
        <f t="shared" ref="AO5:AO18" si="28">AN5-(AN5*((1-$B$4)/30))</f>
        <v>30.530257087492018</v>
      </c>
    </row>
    <row r="6" spans="1:91">
      <c r="A6" t="s">
        <v>22</v>
      </c>
      <c r="N6" s="78">
        <f>'Revenue Forecast (2)'!N13</f>
        <v>35.1</v>
      </c>
      <c r="O6">
        <f>N6-(N6*((1-$B$4)/30))</f>
        <v>34.9011</v>
      </c>
      <c r="P6">
        <f t="shared" si="3"/>
        <v>34.703327100000003</v>
      </c>
      <c r="Q6">
        <f t="shared" si="4"/>
        <v>34.506674913099999</v>
      </c>
      <c r="R6">
        <f t="shared" si="5"/>
        <v>34.311137088592432</v>
      </c>
      <c r="S6">
        <f t="shared" si="6"/>
        <v>34.116707311757075</v>
      </c>
      <c r="T6">
        <f t="shared" si="7"/>
        <v>33.923379303657121</v>
      </c>
      <c r="U6">
        <f t="shared" si="8"/>
        <v>33.731146820936395</v>
      </c>
      <c r="V6">
        <f t="shared" si="9"/>
        <v>33.540003655617753</v>
      </c>
      <c r="W6">
        <f t="shared" si="10"/>
        <v>33.349943634902587</v>
      </c>
      <c r="X6">
        <f t="shared" si="11"/>
        <v>33.160960620971473</v>
      </c>
      <c r="Y6">
        <f t="shared" si="12"/>
        <v>32.973048510785965</v>
      </c>
      <c r="Z6" s="3">
        <f t="shared" si="13"/>
        <v>32.786201235891511</v>
      </c>
      <c r="AA6">
        <f t="shared" si="14"/>
        <v>32.60041276222146</v>
      </c>
      <c r="AB6">
        <f t="shared" si="15"/>
        <v>32.415677089902204</v>
      </c>
      <c r="AC6">
        <f t="shared" si="16"/>
        <v>32.231988253059427</v>
      </c>
      <c r="AD6">
        <f t="shared" si="17"/>
        <v>32.049340319625422</v>
      </c>
      <c r="AE6">
        <f t="shared" si="18"/>
        <v>31.867727391147543</v>
      </c>
      <c r="AF6">
        <f t="shared" si="19"/>
        <v>31.687143602597708</v>
      </c>
      <c r="AG6">
        <f t="shared" si="20"/>
        <v>31.507583122182986</v>
      </c>
      <c r="AH6">
        <f t="shared" si="21"/>
        <v>31.329040151157283</v>
      </c>
      <c r="AI6">
        <f t="shared" si="22"/>
        <v>31.151508923634058</v>
      </c>
      <c r="AJ6">
        <f t="shared" si="23"/>
        <v>30.974983706400131</v>
      </c>
      <c r="AK6">
        <f t="shared" si="24"/>
        <v>30.79945879873053</v>
      </c>
      <c r="AL6" s="3">
        <f t="shared" si="25"/>
        <v>30.62492853220439</v>
      </c>
      <c r="AM6">
        <f t="shared" si="26"/>
        <v>30.451387270521899</v>
      </c>
      <c r="AN6">
        <f t="shared" si="27"/>
        <v>30.278829409322274</v>
      </c>
      <c r="AO6">
        <f t="shared" si="28"/>
        <v>30.10724937600278</v>
      </c>
      <c r="AP6">
        <f t="shared" ref="AP6:AP19" si="29">AO6-(AO6*((1-$B$4)/30))</f>
        <v>29.936641629538766</v>
      </c>
      <c r="AQ6">
        <f t="shared" ref="AQ6:AQ19" si="30">AP6-(AP6*((1-$B$4)/30))</f>
        <v>29.767000660304713</v>
      </c>
    </row>
    <row r="7" spans="1:91">
      <c r="A7" t="s">
        <v>23</v>
      </c>
      <c r="P7" s="75">
        <f>'Revenue Forecast (2)'!P13</f>
        <v>39</v>
      </c>
      <c r="Q7">
        <f>P7-(P7*((1-$B$4)/30))</f>
        <v>38.779000000000003</v>
      </c>
      <c r="R7">
        <f t="shared" si="5"/>
        <v>38.559252333333333</v>
      </c>
      <c r="S7">
        <f t="shared" si="6"/>
        <v>38.340749903444447</v>
      </c>
      <c r="T7">
        <f t="shared" si="7"/>
        <v>38.123485653991594</v>
      </c>
      <c r="U7">
        <f t="shared" si="8"/>
        <v>37.907452568618972</v>
      </c>
      <c r="V7">
        <f t="shared" si="9"/>
        <v>37.692643670730128</v>
      </c>
      <c r="W7">
        <f t="shared" si="10"/>
        <v>37.47905202326266</v>
      </c>
      <c r="X7">
        <f t="shared" si="11"/>
        <v>37.26667072846417</v>
      </c>
      <c r="Y7">
        <f t="shared" si="12"/>
        <v>37.05549292766954</v>
      </c>
      <c r="Z7" s="3">
        <f t="shared" si="13"/>
        <v>36.845511801079411</v>
      </c>
      <c r="AA7">
        <f t="shared" si="14"/>
        <v>36.63672056753996</v>
      </c>
      <c r="AB7">
        <f t="shared" si="15"/>
        <v>36.429112484323902</v>
      </c>
      <c r="AC7">
        <f t="shared" si="16"/>
        <v>36.222680846912731</v>
      </c>
      <c r="AD7">
        <f t="shared" si="17"/>
        <v>36.017418988780229</v>
      </c>
      <c r="AE7">
        <f t="shared" si="18"/>
        <v>35.813320281177141</v>
      </c>
      <c r="AF7">
        <f t="shared" si="19"/>
        <v>35.610378132917134</v>
      </c>
      <c r="AG7">
        <f t="shared" si="20"/>
        <v>35.408585990163935</v>
      </c>
      <c r="AH7">
        <f t="shared" si="21"/>
        <v>35.207937336219672</v>
      </c>
      <c r="AI7">
        <f t="shared" si="22"/>
        <v>35.008425691314429</v>
      </c>
      <c r="AJ7">
        <f t="shared" si="23"/>
        <v>34.810044612396979</v>
      </c>
      <c r="AK7">
        <f t="shared" si="24"/>
        <v>34.61278769292673</v>
      </c>
      <c r="AL7" s="3">
        <f t="shared" si="25"/>
        <v>34.416648562666815</v>
      </c>
      <c r="AM7">
        <f t="shared" si="26"/>
        <v>34.221620887478366</v>
      </c>
      <c r="AN7">
        <f t="shared" si="27"/>
        <v>34.027698369115988</v>
      </c>
      <c r="AO7">
        <f t="shared" si="28"/>
        <v>33.834874745024329</v>
      </c>
      <c r="AP7">
        <f t="shared" si="29"/>
        <v>33.643143788135859</v>
      </c>
      <c r="AQ7">
        <f t="shared" si="30"/>
        <v>33.452499306669758</v>
      </c>
      <c r="AR7">
        <f t="shared" ref="AR7:AR20" si="31">AQ7-(AQ7*((1-$B$4)/30))</f>
        <v>33.262935143931962</v>
      </c>
      <c r="AS7">
        <f t="shared" ref="AS7:AS20" si="32">AR7-(AR7*((1-$B$4)/30))</f>
        <v>33.074445178116349</v>
      </c>
    </row>
    <row r="8" spans="1:91">
      <c r="A8" t="s">
        <v>24</v>
      </c>
      <c r="R8" s="75">
        <f>'Revenue Forecast (2)'!R13</f>
        <v>15.6</v>
      </c>
      <c r="S8">
        <f>R8-(R8*((1-$B$4)/30))</f>
        <v>15.5116</v>
      </c>
      <c r="T8">
        <f t="shared" si="7"/>
        <v>15.423700933333333</v>
      </c>
      <c r="U8">
        <f t="shared" si="8"/>
        <v>15.336299961377778</v>
      </c>
      <c r="V8">
        <f t="shared" si="9"/>
        <v>15.249394261596636</v>
      </c>
      <c r="W8">
        <f t="shared" si="10"/>
        <v>15.162981027447589</v>
      </c>
      <c r="X8">
        <f t="shared" si="11"/>
        <v>15.077057468292052</v>
      </c>
      <c r="Y8">
        <f t="shared" si="12"/>
        <v>14.991620809305063</v>
      </c>
      <c r="Z8" s="3">
        <f t="shared" si="13"/>
        <v>14.906668291385667</v>
      </c>
      <c r="AA8">
        <f t="shared" si="14"/>
        <v>14.822197171067815</v>
      </c>
      <c r="AB8">
        <f t="shared" si="15"/>
        <v>14.738204720431764</v>
      </c>
      <c r="AC8">
        <f t="shared" si="16"/>
        <v>14.654688227015983</v>
      </c>
      <c r="AD8">
        <f t="shared" si="17"/>
        <v>14.57164499372956</v>
      </c>
      <c r="AE8">
        <f t="shared" si="18"/>
        <v>14.489072338765093</v>
      </c>
      <c r="AF8">
        <f t="shared" si="19"/>
        <v>14.406967595512091</v>
      </c>
      <c r="AG8">
        <f t="shared" si="20"/>
        <v>14.325328112470856</v>
      </c>
      <c r="AH8">
        <f t="shared" si="21"/>
        <v>14.244151253166855</v>
      </c>
      <c r="AI8">
        <f t="shared" si="22"/>
        <v>14.163434396065576</v>
      </c>
      <c r="AJ8">
        <f t="shared" si="23"/>
        <v>14.08317493448787</v>
      </c>
      <c r="AK8">
        <f t="shared" si="24"/>
        <v>14.003370276525771</v>
      </c>
      <c r="AL8" s="3">
        <f t="shared" si="25"/>
        <v>13.924017844958792</v>
      </c>
      <c r="AM8">
        <f t="shared" si="26"/>
        <v>13.845115077170693</v>
      </c>
      <c r="AN8">
        <f t="shared" si="27"/>
        <v>13.766659425066726</v>
      </c>
      <c r="AO8">
        <f t="shared" si="28"/>
        <v>13.688648354991347</v>
      </c>
      <c r="AP8">
        <f t="shared" si="29"/>
        <v>13.611079347646395</v>
      </c>
      <c r="AQ8">
        <f t="shared" si="30"/>
        <v>13.533949898009732</v>
      </c>
      <c r="AR8">
        <f t="shared" si="31"/>
        <v>13.457257515254344</v>
      </c>
      <c r="AS8">
        <f t="shared" si="32"/>
        <v>13.380999722667903</v>
      </c>
      <c r="AT8">
        <f t="shared" ref="AT8:AT21" si="33">AS8-(AS8*((1-$B$4)/30))</f>
        <v>13.305174057572785</v>
      </c>
      <c r="AU8">
        <f t="shared" ref="AU8:AU21" si="34">AT8-(AT8*((1-$B$4)/30))</f>
        <v>13.229778071246539</v>
      </c>
    </row>
    <row r="9" spans="1:91">
      <c r="A9" t="s">
        <v>25</v>
      </c>
      <c r="T9" s="75">
        <f>'Revenue Forecast (2)'!T13</f>
        <v>19.5</v>
      </c>
      <c r="U9">
        <f>T9-(T9*((1-$B$4)/30))</f>
        <v>19.389500000000002</v>
      </c>
      <c r="V9">
        <f t="shared" si="9"/>
        <v>19.279626166666667</v>
      </c>
      <c r="W9">
        <f t="shared" si="10"/>
        <v>19.170374951722223</v>
      </c>
      <c r="X9">
        <f t="shared" si="11"/>
        <v>19.061742826995797</v>
      </c>
      <c r="Y9">
        <f t="shared" si="12"/>
        <v>18.953726284309486</v>
      </c>
      <c r="Z9" s="3">
        <f t="shared" si="13"/>
        <v>18.846321835365064</v>
      </c>
      <c r="AA9">
        <f t="shared" si="14"/>
        <v>18.73952601163133</v>
      </c>
      <c r="AB9">
        <f t="shared" si="15"/>
        <v>18.633335364232085</v>
      </c>
      <c r="AC9">
        <f t="shared" si="16"/>
        <v>18.52774646383477</v>
      </c>
      <c r="AD9">
        <f t="shared" si="17"/>
        <v>18.422755900539705</v>
      </c>
      <c r="AE9">
        <f t="shared" si="18"/>
        <v>18.31836028376998</v>
      </c>
      <c r="AF9">
        <f t="shared" si="19"/>
        <v>18.214556242161951</v>
      </c>
      <c r="AG9">
        <f t="shared" si="20"/>
        <v>18.111340423456365</v>
      </c>
      <c r="AH9">
        <f t="shared" si="21"/>
        <v>18.008709494390114</v>
      </c>
      <c r="AI9">
        <f t="shared" si="22"/>
        <v>17.906660140588571</v>
      </c>
      <c r="AJ9">
        <f t="shared" si="23"/>
        <v>17.805189066458567</v>
      </c>
      <c r="AK9">
        <f t="shared" si="24"/>
        <v>17.704292995081968</v>
      </c>
      <c r="AL9" s="3">
        <f t="shared" si="25"/>
        <v>17.603968668109836</v>
      </c>
      <c r="AM9">
        <f t="shared" si="26"/>
        <v>17.504212845657214</v>
      </c>
      <c r="AN9">
        <f t="shared" si="27"/>
        <v>17.405022306198489</v>
      </c>
      <c r="AO9">
        <f t="shared" si="28"/>
        <v>17.306393846463365</v>
      </c>
      <c r="AP9">
        <f t="shared" si="29"/>
        <v>17.208324281333407</v>
      </c>
      <c r="AQ9">
        <f t="shared" si="30"/>
        <v>17.110810443739183</v>
      </c>
      <c r="AR9">
        <f t="shared" si="31"/>
        <v>17.013849184557994</v>
      </c>
      <c r="AS9">
        <f t="shared" si="32"/>
        <v>16.917437372512165</v>
      </c>
      <c r="AT9">
        <f t="shared" si="33"/>
        <v>16.82157189406793</v>
      </c>
      <c r="AU9">
        <f t="shared" si="34"/>
        <v>16.726249653334879</v>
      </c>
      <c r="AV9">
        <f t="shared" ref="AV9:AV22" si="35">AU9-(AU9*((1-$B$4)/30))</f>
        <v>16.631467571965981</v>
      </c>
      <c r="AW9">
        <f t="shared" ref="AW9:AW22" si="36">AV9-(AV9*((1-$B$4)/30))</f>
        <v>16.537222589058175</v>
      </c>
    </row>
    <row r="10" spans="1:91">
      <c r="A10" t="s">
        <v>26</v>
      </c>
      <c r="V10" s="75">
        <f>'Revenue Forecast (2)'!V13</f>
        <v>42.5</v>
      </c>
      <c r="W10">
        <f>V10-(V10*((1-$B$4)/30))</f>
        <v>42.259166666666665</v>
      </c>
      <c r="X10">
        <f t="shared" si="11"/>
        <v>42.019698055555551</v>
      </c>
      <c r="Y10">
        <f t="shared" si="12"/>
        <v>41.781586433240733</v>
      </c>
      <c r="Z10" s="3">
        <f t="shared" si="13"/>
        <v>41.544824110119038</v>
      </c>
      <c r="AA10">
        <f t="shared" si="14"/>
        <v>41.309403440161695</v>
      </c>
      <c r="AB10">
        <f t="shared" si="15"/>
        <v>41.075316820667446</v>
      </c>
      <c r="AC10">
        <f t="shared" si="16"/>
        <v>40.842556692016998</v>
      </c>
      <c r="AD10">
        <f t="shared" si="17"/>
        <v>40.611115537428901</v>
      </c>
      <c r="AE10">
        <f t="shared" si="18"/>
        <v>40.380985882716807</v>
      </c>
      <c r="AF10">
        <f t="shared" si="19"/>
        <v>40.152160296048081</v>
      </c>
      <c r="AG10">
        <f t="shared" si="20"/>
        <v>39.924631387703805</v>
      </c>
      <c r="AH10">
        <f t="shared" si="21"/>
        <v>39.698391809840153</v>
      </c>
      <c r="AI10">
        <f t="shared" si="22"/>
        <v>39.473434256251061</v>
      </c>
      <c r="AJ10">
        <f t="shared" si="23"/>
        <v>39.249751462132302</v>
      </c>
      <c r="AK10">
        <f t="shared" si="24"/>
        <v>39.027336203846886</v>
      </c>
      <c r="AL10" s="3">
        <f t="shared" si="25"/>
        <v>38.806181298691754</v>
      </c>
      <c r="AM10">
        <f t="shared" si="26"/>
        <v>38.586279604665833</v>
      </c>
      <c r="AN10">
        <f t="shared" si="27"/>
        <v>38.36762402023939</v>
      </c>
      <c r="AO10">
        <f t="shared" si="28"/>
        <v>38.150207484124699</v>
      </c>
      <c r="AP10">
        <f t="shared" si="29"/>
        <v>37.934022975047995</v>
      </c>
      <c r="AQ10">
        <f t="shared" si="30"/>
        <v>37.71906351152272</v>
      </c>
      <c r="AR10">
        <f t="shared" si="31"/>
        <v>37.505322151624092</v>
      </c>
      <c r="AS10">
        <f t="shared" si="32"/>
        <v>37.29279199276489</v>
      </c>
      <c r="AT10">
        <f t="shared" si="33"/>
        <v>37.081466171472556</v>
      </c>
      <c r="AU10">
        <f t="shared" si="34"/>
        <v>36.871337863167547</v>
      </c>
      <c r="AV10">
        <f t="shared" si="35"/>
        <v>36.662400281942929</v>
      </c>
      <c r="AW10">
        <f t="shared" si="36"/>
        <v>36.454646680345256</v>
      </c>
      <c r="AX10" s="3">
        <f t="shared" ref="AX10:AX23" si="37">AW10-(AW10*((1-$B$4)/30))</f>
        <v>36.248070349156635</v>
      </c>
      <c r="AY10">
        <f t="shared" ref="AY10:AY23" si="38">AX10-(AX10*((1-$B$4)/30))</f>
        <v>36.042664617178083</v>
      </c>
    </row>
    <row r="11" spans="1:91">
      <c r="A11" t="s">
        <v>27</v>
      </c>
      <c r="X11" s="75">
        <f>'Revenue Forecast (2)'!X13</f>
        <v>17</v>
      </c>
      <c r="Y11">
        <f>X11-(X11*((1-$B$4)/30))</f>
        <v>16.903666666666666</v>
      </c>
      <c r="Z11" s="3">
        <f t="shared" si="13"/>
        <v>16.807879222222223</v>
      </c>
      <c r="AA11">
        <f t="shared" si="14"/>
        <v>16.712634573296295</v>
      </c>
      <c r="AB11">
        <f t="shared" si="15"/>
        <v>16.617929644047617</v>
      </c>
      <c r="AC11">
        <f t="shared" si="16"/>
        <v>16.52376137606468</v>
      </c>
      <c r="AD11">
        <f t="shared" si="17"/>
        <v>16.430126728266981</v>
      </c>
      <c r="AE11">
        <f t="shared" si="18"/>
        <v>16.3370226768068</v>
      </c>
      <c r="AF11">
        <f t="shared" si="19"/>
        <v>16.24444621497156</v>
      </c>
      <c r="AG11">
        <f t="shared" si="20"/>
        <v>16.15239435308672</v>
      </c>
      <c r="AH11">
        <f t="shared" si="21"/>
        <v>16.060864118419229</v>
      </c>
      <c r="AI11">
        <f t="shared" si="22"/>
        <v>15.96985255508152</v>
      </c>
      <c r="AJ11">
        <f t="shared" si="23"/>
        <v>15.879356723936057</v>
      </c>
      <c r="AK11">
        <f t="shared" si="24"/>
        <v>15.78937370250042</v>
      </c>
      <c r="AL11" s="3">
        <f t="shared" si="25"/>
        <v>15.699900584852918</v>
      </c>
      <c r="AM11">
        <f t="shared" si="26"/>
        <v>15.610934481538751</v>
      </c>
      <c r="AN11">
        <f t="shared" si="27"/>
        <v>15.522472519476697</v>
      </c>
      <c r="AO11">
        <f t="shared" si="28"/>
        <v>15.434511841866328</v>
      </c>
      <c r="AP11">
        <f t="shared" si="29"/>
        <v>15.347049608095752</v>
      </c>
      <c r="AQ11">
        <f t="shared" si="30"/>
        <v>15.260082993649876</v>
      </c>
      <c r="AR11">
        <f t="shared" si="31"/>
        <v>15.173609190019194</v>
      </c>
      <c r="AS11">
        <f t="shared" si="32"/>
        <v>15.087625404609085</v>
      </c>
      <c r="AT11">
        <f t="shared" si="33"/>
        <v>15.002128860649634</v>
      </c>
      <c r="AU11">
        <f t="shared" si="34"/>
        <v>14.917116797105953</v>
      </c>
      <c r="AV11">
        <f t="shared" si="35"/>
        <v>14.832586468589019</v>
      </c>
      <c r="AW11">
        <f t="shared" si="36"/>
        <v>14.748535145267015</v>
      </c>
      <c r="AX11" s="3">
        <f t="shared" si="37"/>
        <v>14.664960112777168</v>
      </c>
      <c r="AY11">
        <f t="shared" si="38"/>
        <v>14.581858672138097</v>
      </c>
      <c r="AZ11">
        <f t="shared" ref="AZ11:AZ24" si="39">AY11-(AY11*((1-$B$4)/30))</f>
        <v>14.499228139662648</v>
      </c>
      <c r="BA11">
        <f t="shared" ref="BA11:BA24" si="40">AZ11-(AZ11*((1-$B$4)/30))</f>
        <v>14.417065846871226</v>
      </c>
    </row>
    <row r="12" spans="1:91">
      <c r="A12" t="s">
        <v>28</v>
      </c>
      <c r="Z12" s="75">
        <f>'Revenue Forecast (2)'!Z13</f>
        <v>25.5</v>
      </c>
      <c r="AA12">
        <f>Z12-(Z12*((1-$B$4)/30))</f>
        <v>25.355499999999999</v>
      </c>
      <c r="AB12">
        <f t="shared" si="15"/>
        <v>25.211818833333332</v>
      </c>
      <c r="AC12">
        <f t="shared" si="16"/>
        <v>25.068951859944445</v>
      </c>
      <c r="AD12">
        <f t="shared" si="17"/>
        <v>24.926894466071428</v>
      </c>
      <c r="AE12">
        <f t="shared" si="18"/>
        <v>24.785642064097022</v>
      </c>
      <c r="AF12">
        <f t="shared" si="19"/>
        <v>24.645190092400473</v>
      </c>
      <c r="AG12">
        <f t="shared" si="20"/>
        <v>24.505534015210202</v>
      </c>
      <c r="AH12">
        <f t="shared" si="21"/>
        <v>24.366669322457344</v>
      </c>
      <c r="AI12">
        <f t="shared" si="22"/>
        <v>24.228591529630087</v>
      </c>
      <c r="AJ12">
        <f t="shared" si="23"/>
        <v>24.091296177628848</v>
      </c>
      <c r="AK12">
        <f t="shared" si="24"/>
        <v>23.954778832622285</v>
      </c>
      <c r="AL12" s="3">
        <f t="shared" si="25"/>
        <v>23.81903508590409</v>
      </c>
      <c r="AM12">
        <f t="shared" si="26"/>
        <v>23.684060553750633</v>
      </c>
      <c r="AN12">
        <f t="shared" si="27"/>
        <v>23.549850877279379</v>
      </c>
      <c r="AO12">
        <f t="shared" si="28"/>
        <v>23.41640172230813</v>
      </c>
      <c r="AP12">
        <f t="shared" si="29"/>
        <v>23.283708779215051</v>
      </c>
      <c r="AQ12">
        <f t="shared" si="30"/>
        <v>23.151767762799498</v>
      </c>
      <c r="AR12">
        <f t="shared" si="31"/>
        <v>23.020574412143635</v>
      </c>
      <c r="AS12">
        <f t="shared" si="32"/>
        <v>22.890124490474822</v>
      </c>
      <c r="AT12">
        <f t="shared" si="33"/>
        <v>22.760413785028799</v>
      </c>
      <c r="AU12">
        <f t="shared" si="34"/>
        <v>22.631438106913635</v>
      </c>
      <c r="AV12">
        <f t="shared" si="35"/>
        <v>22.503193290974458</v>
      </c>
      <c r="AW12">
        <f t="shared" si="36"/>
        <v>22.375675195658935</v>
      </c>
      <c r="AX12" s="3">
        <f t="shared" si="37"/>
        <v>22.248879702883535</v>
      </c>
      <c r="AY12">
        <f t="shared" si="38"/>
        <v>22.122802717900527</v>
      </c>
      <c r="AZ12">
        <f t="shared" si="39"/>
        <v>21.997440169165756</v>
      </c>
      <c r="BA12">
        <f t="shared" si="40"/>
        <v>21.872788008207149</v>
      </c>
      <c r="BB12">
        <f t="shared" ref="BB12:BB25" si="41">BA12-(BA12*((1-$B$4)/30))</f>
        <v>21.748842209493976</v>
      </c>
      <c r="BC12">
        <f t="shared" ref="BC12:BC25" si="42">BB12-(BB12*((1-$B$4)/30))</f>
        <v>21.625598770306844</v>
      </c>
    </row>
    <row r="13" spans="1:91">
      <c r="A13" t="s">
        <v>29</v>
      </c>
      <c r="AB13" s="75">
        <f>'Revenue Forecast (2)'!AB13</f>
        <v>63</v>
      </c>
      <c r="AC13">
        <f>AB13-(AB13*((1-$B$4)/30))</f>
        <v>62.643000000000001</v>
      </c>
      <c r="AD13">
        <f t="shared" si="17"/>
        <v>62.288023000000003</v>
      </c>
      <c r="AE13">
        <f t="shared" si="18"/>
        <v>61.935057536333339</v>
      </c>
      <c r="AF13">
        <f t="shared" si="19"/>
        <v>61.584092210294116</v>
      </c>
      <c r="AG13">
        <f t="shared" si="20"/>
        <v>61.235115687769117</v>
      </c>
      <c r="AH13">
        <f t="shared" si="21"/>
        <v>60.888116698871755</v>
      </c>
      <c r="AI13">
        <f t="shared" si="22"/>
        <v>60.543084037578147</v>
      </c>
      <c r="AJ13">
        <f t="shared" si="23"/>
        <v>60.200006561365207</v>
      </c>
      <c r="AK13">
        <f t="shared" si="24"/>
        <v>59.858873190850801</v>
      </c>
      <c r="AL13" s="3">
        <f t="shared" si="25"/>
        <v>59.519672909435982</v>
      </c>
      <c r="AM13">
        <f t="shared" si="26"/>
        <v>59.18239476294918</v>
      </c>
      <c r="AN13">
        <f t="shared" si="27"/>
        <v>58.847027859292467</v>
      </c>
      <c r="AO13">
        <f t="shared" si="28"/>
        <v>58.51356136808981</v>
      </c>
      <c r="AP13">
        <f t="shared" si="29"/>
        <v>58.181984520337302</v>
      </c>
      <c r="AQ13">
        <f t="shared" si="30"/>
        <v>57.852286608055394</v>
      </c>
      <c r="AR13">
        <f t="shared" si="31"/>
        <v>57.524456983943082</v>
      </c>
      <c r="AS13">
        <f t="shared" si="32"/>
        <v>57.19848506103407</v>
      </c>
      <c r="AT13">
        <f t="shared" si="33"/>
        <v>56.874360312354874</v>
      </c>
      <c r="AU13">
        <f t="shared" si="34"/>
        <v>56.552072270584866</v>
      </c>
      <c r="AV13">
        <f t="shared" si="35"/>
        <v>56.231610527718217</v>
      </c>
      <c r="AW13">
        <f t="shared" si="36"/>
        <v>55.912964734727815</v>
      </c>
      <c r="AX13" s="3">
        <f t="shared" si="37"/>
        <v>55.596124601231026</v>
      </c>
      <c r="AY13">
        <f t="shared" si="38"/>
        <v>55.281079895157383</v>
      </c>
      <c r="AZ13">
        <f t="shared" si="39"/>
        <v>54.967820442418159</v>
      </c>
      <c r="BA13">
        <f t="shared" si="40"/>
        <v>54.656336126577791</v>
      </c>
      <c r="BB13">
        <f t="shared" si="41"/>
        <v>54.346616888527187</v>
      </c>
      <c r="BC13">
        <f t="shared" si="42"/>
        <v>54.038652726158865</v>
      </c>
      <c r="BD13">
        <f t="shared" ref="BD13:BD26" si="43">BC13-(BC13*((1-$B$4)/30))</f>
        <v>53.732433694043962</v>
      </c>
      <c r="BE13">
        <f t="shared" ref="BE13:BE26" si="44">BD13-(BD13*((1-$B$4)/30))</f>
        <v>53.427949903111049</v>
      </c>
    </row>
    <row r="14" spans="1:91">
      <c r="A14" t="s">
        <v>30</v>
      </c>
      <c r="AD14" s="75">
        <f>'Revenue Forecast (2)'!AD13</f>
        <v>25.2</v>
      </c>
      <c r="AE14">
        <f>AD14-(AD14*((1-$B$4)/30))</f>
        <v>25.057199999999998</v>
      </c>
      <c r="AF14">
        <f t="shared" si="19"/>
        <v>24.9152092</v>
      </c>
      <c r="AG14">
        <f t="shared" si="20"/>
        <v>24.774023014533334</v>
      </c>
      <c r="AH14">
        <f t="shared" si="21"/>
        <v>24.633636884117646</v>
      </c>
      <c r="AI14">
        <f t="shared" si="22"/>
        <v>24.494046275107646</v>
      </c>
      <c r="AJ14">
        <f t="shared" si="23"/>
        <v>24.355246679548703</v>
      </c>
      <c r="AK14">
        <f t="shared" si="24"/>
        <v>24.217233615031262</v>
      </c>
      <c r="AL14" s="3">
        <f t="shared" si="25"/>
        <v>24.080002624546083</v>
      </c>
      <c r="AM14">
        <f t="shared" si="26"/>
        <v>23.94354927634032</v>
      </c>
      <c r="AN14">
        <f t="shared" si="27"/>
        <v>23.807869163774392</v>
      </c>
      <c r="AO14">
        <f t="shared" si="28"/>
        <v>23.672957905179668</v>
      </c>
      <c r="AP14">
        <f t="shared" si="29"/>
        <v>23.538811143716984</v>
      </c>
      <c r="AQ14">
        <f t="shared" si="30"/>
        <v>23.405424547235921</v>
      </c>
      <c r="AR14">
        <f t="shared" si="31"/>
        <v>23.272793808134917</v>
      </c>
      <c r="AS14">
        <f t="shared" si="32"/>
        <v>23.140914643222153</v>
      </c>
      <c r="AT14">
        <f t="shared" si="33"/>
        <v>23.009782793577227</v>
      </c>
      <c r="AU14">
        <f t="shared" si="34"/>
        <v>22.879394024413621</v>
      </c>
      <c r="AV14">
        <f t="shared" si="35"/>
        <v>22.749744124941945</v>
      </c>
      <c r="AW14">
        <f t="shared" si="36"/>
        <v>22.620828908233939</v>
      </c>
      <c r="AX14" s="3">
        <f t="shared" si="37"/>
        <v>22.492644211087281</v>
      </c>
      <c r="AY14">
        <f t="shared" si="38"/>
        <v>22.36518589389112</v>
      </c>
      <c r="AZ14">
        <f t="shared" si="39"/>
        <v>22.238449840492404</v>
      </c>
      <c r="BA14">
        <f t="shared" si="40"/>
        <v>22.112431958062945</v>
      </c>
      <c r="BB14">
        <f t="shared" si="41"/>
        <v>21.987128176967257</v>
      </c>
      <c r="BC14">
        <f t="shared" si="42"/>
        <v>21.862534450631109</v>
      </c>
      <c r="BD14">
        <f t="shared" si="43"/>
        <v>21.738646755410866</v>
      </c>
      <c r="BE14">
        <f t="shared" si="44"/>
        <v>21.615461090463537</v>
      </c>
      <c r="BF14">
        <f t="shared" ref="BF14:BF27" si="45">BE14-(BE14*((1-$B$4)/30))</f>
        <v>21.492973477617578</v>
      </c>
      <c r="BG14">
        <f t="shared" ref="BG14:BG27" si="46">BF14-(BF14*((1-$B$4)/30))</f>
        <v>21.371179961244412</v>
      </c>
    </row>
    <row r="15" spans="1:91">
      <c r="A15" t="s">
        <v>31</v>
      </c>
      <c r="AF15" s="75">
        <f>'Revenue Forecast (2)'!AF13</f>
        <v>31.5</v>
      </c>
      <c r="AG15">
        <f>AF15-(AF15*((1-$B$4)/30))</f>
        <v>31.3215</v>
      </c>
      <c r="AH15">
        <f t="shared" si="21"/>
        <v>31.144011500000001</v>
      </c>
      <c r="AI15">
        <f t="shared" si="22"/>
        <v>30.96752876816667</v>
      </c>
      <c r="AJ15">
        <f t="shared" si="23"/>
        <v>30.792046105147058</v>
      </c>
      <c r="AK15">
        <f t="shared" si="24"/>
        <v>30.617557843884558</v>
      </c>
      <c r="AL15" s="3">
        <f t="shared" si="25"/>
        <v>30.444058349435878</v>
      </c>
      <c r="AM15">
        <f t="shared" si="26"/>
        <v>30.271542018789074</v>
      </c>
      <c r="AN15">
        <f t="shared" si="27"/>
        <v>30.100003280682603</v>
      </c>
      <c r="AO15">
        <f t="shared" si="28"/>
        <v>29.9294365954254</v>
      </c>
      <c r="AP15">
        <f t="shared" si="29"/>
        <v>29.759836454717991</v>
      </c>
      <c r="AQ15">
        <f t="shared" si="30"/>
        <v>29.59119738147459</v>
      </c>
      <c r="AR15">
        <f t="shared" si="31"/>
        <v>29.423513929646234</v>
      </c>
      <c r="AS15">
        <f t="shared" si="32"/>
        <v>29.256780684044905</v>
      </c>
      <c r="AT15">
        <f t="shared" si="33"/>
        <v>29.090992260168651</v>
      </c>
      <c r="AU15">
        <f t="shared" si="34"/>
        <v>28.926143304027697</v>
      </c>
      <c r="AV15">
        <f t="shared" si="35"/>
        <v>28.762228491971541</v>
      </c>
      <c r="AW15">
        <f t="shared" si="36"/>
        <v>28.599242530517035</v>
      </c>
      <c r="AX15" s="3">
        <f t="shared" si="37"/>
        <v>28.437180156177437</v>
      </c>
      <c r="AY15">
        <f t="shared" si="38"/>
        <v>28.276036135292433</v>
      </c>
      <c r="AZ15">
        <f t="shared" si="39"/>
        <v>28.115805263859109</v>
      </c>
      <c r="BA15">
        <f t="shared" si="40"/>
        <v>27.956482367363908</v>
      </c>
      <c r="BB15">
        <f t="shared" si="41"/>
        <v>27.798062300615513</v>
      </c>
      <c r="BC15">
        <f t="shared" si="42"/>
        <v>27.640539947578691</v>
      </c>
      <c r="BD15">
        <f t="shared" si="43"/>
        <v>27.483910221209079</v>
      </c>
      <c r="BE15">
        <f t="shared" si="44"/>
        <v>27.328168063288896</v>
      </c>
      <c r="BF15">
        <f t="shared" si="45"/>
        <v>27.173308444263593</v>
      </c>
      <c r="BG15">
        <f t="shared" si="46"/>
        <v>27.019326363079433</v>
      </c>
      <c r="BH15">
        <f t="shared" ref="BH15:BH28" si="47">BG15-(BG15*((1-$B$4)/30))</f>
        <v>26.866216847021981</v>
      </c>
      <c r="BI15" s="2">
        <f t="shared" ref="BI15:BI28" si="48">BH15-(BH15*((1-$B$4)/30))</f>
        <v>26.713974951555524</v>
      </c>
    </row>
    <row r="16" spans="1:91">
      <c r="A16" t="s">
        <v>32</v>
      </c>
      <c r="AH16" s="75">
        <f>'Revenue Forecast (2)'!AH13</f>
        <v>62.5</v>
      </c>
      <c r="AI16">
        <f>AH16-(AH16*((1-$B$4)/30))</f>
        <v>62.145833333333336</v>
      </c>
      <c r="AJ16">
        <f t="shared" si="23"/>
        <v>61.79367361111111</v>
      </c>
      <c r="AK16">
        <f t="shared" si="24"/>
        <v>61.443509460648144</v>
      </c>
      <c r="AL16" s="3">
        <f t="shared" si="25"/>
        <v>61.095329573704468</v>
      </c>
      <c r="AM16">
        <f t="shared" si="26"/>
        <v>60.74912270612014</v>
      </c>
      <c r="AN16">
        <f t="shared" si="27"/>
        <v>60.404877677452127</v>
      </c>
      <c r="AO16">
        <f t="shared" si="28"/>
        <v>60.062583370613233</v>
      </c>
      <c r="AP16">
        <f t="shared" si="29"/>
        <v>59.722228731513091</v>
      </c>
      <c r="AQ16">
        <f t="shared" si="30"/>
        <v>59.38380276870118</v>
      </c>
      <c r="AR16">
        <f t="shared" si="31"/>
        <v>59.047294553011874</v>
      </c>
      <c r="AS16">
        <f t="shared" si="32"/>
        <v>58.712693217211473</v>
      </c>
      <c r="AT16">
        <f t="shared" si="33"/>
        <v>58.379987955647273</v>
      </c>
      <c r="AU16">
        <f t="shared" si="34"/>
        <v>58.049168023898602</v>
      </c>
      <c r="AV16">
        <f t="shared" si="35"/>
        <v>57.720222738429847</v>
      </c>
      <c r="AW16">
        <f t="shared" si="36"/>
        <v>57.393141476245411</v>
      </c>
      <c r="AX16" s="3">
        <f t="shared" si="37"/>
        <v>57.067913674546688</v>
      </c>
      <c r="AY16">
        <f t="shared" si="38"/>
        <v>56.744528830390927</v>
      </c>
      <c r="AZ16">
        <f t="shared" si="39"/>
        <v>56.422976500352043</v>
      </c>
      <c r="BA16">
        <f t="shared" si="40"/>
        <v>56.103246300183379</v>
      </c>
      <c r="BB16">
        <f t="shared" si="41"/>
        <v>55.785327904482337</v>
      </c>
      <c r="BC16">
        <f t="shared" si="42"/>
        <v>55.469211046356939</v>
      </c>
      <c r="BD16">
        <f t="shared" si="43"/>
        <v>55.15488551709425</v>
      </c>
      <c r="BE16">
        <f t="shared" si="44"/>
        <v>54.842341165830717</v>
      </c>
      <c r="BF16">
        <f t="shared" si="45"/>
        <v>54.531567899224342</v>
      </c>
      <c r="BG16">
        <f t="shared" si="46"/>
        <v>54.222555681128739</v>
      </c>
      <c r="BH16">
        <f t="shared" si="47"/>
        <v>53.915294532269009</v>
      </c>
      <c r="BI16" s="2">
        <f t="shared" si="48"/>
        <v>53.609774529919484</v>
      </c>
      <c r="BJ16" s="3">
        <f t="shared" ref="BJ16:BJ29" si="49">BI16-(BI16*((1-$B$4)/30))</f>
        <v>53.305985807583276</v>
      </c>
      <c r="BK16" s="2">
        <f t="shared" ref="BK16:BK29" si="50">BJ16-(BJ16*((1-$B$4)/30))</f>
        <v>53.003918554673639</v>
      </c>
    </row>
    <row r="17" spans="1:91">
      <c r="A17" t="s">
        <v>33</v>
      </c>
      <c r="AJ17" s="75">
        <f>'Revenue Forecast (2)'!AJ13</f>
        <v>25</v>
      </c>
      <c r="AK17">
        <f>AJ17-(AJ17*((1-$B$4)/30))</f>
        <v>24.858333333333334</v>
      </c>
      <c r="AL17" s="3">
        <f t="shared" si="25"/>
        <v>24.717469444444447</v>
      </c>
      <c r="AM17">
        <f t="shared" si="26"/>
        <v>24.577403784259261</v>
      </c>
      <c r="AN17">
        <f t="shared" si="27"/>
        <v>24.43813182948179</v>
      </c>
      <c r="AO17">
        <f t="shared" si="28"/>
        <v>24.29964908244806</v>
      </c>
      <c r="AP17">
        <f t="shared" si="29"/>
        <v>24.161951070980855</v>
      </c>
      <c r="AQ17">
        <f t="shared" si="30"/>
        <v>24.025033348245298</v>
      </c>
      <c r="AR17">
        <f t="shared" si="31"/>
        <v>23.888891492605243</v>
      </c>
      <c r="AS17">
        <f t="shared" si="32"/>
        <v>23.753521107480481</v>
      </c>
      <c r="AT17">
        <f t="shared" si="33"/>
        <v>23.618917821204757</v>
      </c>
      <c r="AU17">
        <f t="shared" si="34"/>
        <v>23.485077286884597</v>
      </c>
      <c r="AV17">
        <f t="shared" si="35"/>
        <v>23.351995182258918</v>
      </c>
      <c r="AW17">
        <f t="shared" si="36"/>
        <v>23.21966720955945</v>
      </c>
      <c r="AX17" s="3">
        <f t="shared" si="37"/>
        <v>23.088089095371945</v>
      </c>
      <c r="AY17">
        <f t="shared" si="38"/>
        <v>22.957256590498172</v>
      </c>
      <c r="AZ17">
        <f t="shared" si="39"/>
        <v>22.827165469818684</v>
      </c>
      <c r="BA17">
        <f t="shared" si="40"/>
        <v>22.697811532156379</v>
      </c>
      <c r="BB17">
        <f t="shared" si="41"/>
        <v>22.569190600140825</v>
      </c>
      <c r="BC17">
        <f t="shared" si="42"/>
        <v>22.44129852007336</v>
      </c>
      <c r="BD17">
        <f t="shared" si="43"/>
        <v>22.314131161792943</v>
      </c>
      <c r="BE17">
        <f t="shared" si="44"/>
        <v>22.187684418542784</v>
      </c>
      <c r="BF17">
        <f t="shared" si="45"/>
        <v>22.061954206837708</v>
      </c>
      <c r="BG17">
        <f t="shared" si="46"/>
        <v>21.936936466332295</v>
      </c>
      <c r="BH17">
        <f t="shared" si="47"/>
        <v>21.812627159689747</v>
      </c>
      <c r="BI17" s="2">
        <f t="shared" si="48"/>
        <v>21.689022272451506</v>
      </c>
      <c r="BJ17" s="3">
        <f t="shared" si="49"/>
        <v>21.566117812907613</v>
      </c>
      <c r="BK17" s="2">
        <f t="shared" si="50"/>
        <v>21.443909811967803</v>
      </c>
      <c r="BL17" s="2">
        <f t="shared" ref="BL17:BL30" si="51">BK17-(BK17*((1-$B$4)/30))</f>
        <v>21.322394323033318</v>
      </c>
      <c r="BM17" s="2">
        <f t="shared" ref="BM17:BM30" si="52">BL17-(BL17*((1-$B$4)/30))</f>
        <v>21.201567421869463</v>
      </c>
    </row>
    <row r="18" spans="1:91">
      <c r="A18" t="s">
        <v>34</v>
      </c>
      <c r="AL18" s="78">
        <f>'Revenue Forecast (2)'!AL13</f>
        <v>37.5</v>
      </c>
      <c r="AM18">
        <f>AL18-(AL18*((1-$B$4)/30))</f>
        <v>37.287500000000001</v>
      </c>
      <c r="AN18">
        <f t="shared" si="27"/>
        <v>37.07620416666667</v>
      </c>
      <c r="AO18">
        <f t="shared" si="28"/>
        <v>36.866105676388891</v>
      </c>
      <c r="AP18">
        <f t="shared" si="29"/>
        <v>36.657197744222685</v>
      </c>
      <c r="AQ18">
        <f t="shared" si="30"/>
        <v>36.449473623672091</v>
      </c>
      <c r="AR18">
        <f t="shared" si="31"/>
        <v>36.242926606471279</v>
      </c>
      <c r="AS18">
        <f t="shared" si="32"/>
        <v>36.037550022367945</v>
      </c>
      <c r="AT18">
        <f t="shared" si="33"/>
        <v>35.833337238907859</v>
      </c>
      <c r="AU18">
        <f t="shared" si="34"/>
        <v>35.630281661220714</v>
      </c>
      <c r="AV18">
        <f t="shared" si="35"/>
        <v>35.428376731807127</v>
      </c>
      <c r="AW18">
        <f t="shared" si="36"/>
        <v>35.227615930326884</v>
      </c>
      <c r="AX18" s="3">
        <f t="shared" si="37"/>
        <v>35.027992773388362</v>
      </c>
      <c r="AY18">
        <f t="shared" si="38"/>
        <v>34.829500814339163</v>
      </c>
      <c r="AZ18">
        <f t="shared" si="39"/>
        <v>34.632133643057905</v>
      </c>
      <c r="BA18">
        <f t="shared" si="40"/>
        <v>34.435884885747242</v>
      </c>
      <c r="BB18">
        <f t="shared" si="41"/>
        <v>34.240748204728007</v>
      </c>
      <c r="BC18">
        <f t="shared" si="42"/>
        <v>34.046717298234547</v>
      </c>
      <c r="BD18">
        <f t="shared" si="43"/>
        <v>33.853785900211221</v>
      </c>
      <c r="BE18">
        <f t="shared" si="44"/>
        <v>33.661947780110026</v>
      </c>
      <c r="BF18">
        <f t="shared" si="45"/>
        <v>33.471196742689401</v>
      </c>
      <c r="BG18">
        <f t="shared" si="46"/>
        <v>33.281526627814159</v>
      </c>
      <c r="BH18">
        <f t="shared" si="47"/>
        <v>33.092931310256546</v>
      </c>
      <c r="BI18" s="2">
        <f t="shared" si="48"/>
        <v>32.905404699498426</v>
      </c>
      <c r="BJ18" s="3">
        <f t="shared" si="49"/>
        <v>32.718940739534602</v>
      </c>
      <c r="BK18" s="2">
        <f t="shared" si="50"/>
        <v>32.533533408677236</v>
      </c>
      <c r="BL18" s="2">
        <f t="shared" si="51"/>
        <v>32.349176719361395</v>
      </c>
      <c r="BM18" s="2">
        <f t="shared" si="52"/>
        <v>32.165864717951678</v>
      </c>
      <c r="BN18" s="2">
        <f t="shared" ref="BN18:BN30" si="53">BM18-(BM18*((1-$B$4)/30))</f>
        <v>31.983591484549951</v>
      </c>
      <c r="BO18" s="2">
        <f t="shared" ref="BO18:BO30" si="54">BN18-(BN18*((1-$B$4)/30))</f>
        <v>31.802351132804169</v>
      </c>
    </row>
    <row r="19" spans="1:91">
      <c r="A19" t="s">
        <v>35</v>
      </c>
      <c r="AN19" s="75">
        <f>'Revenue Forecast (2)'!AN13</f>
        <v>75</v>
      </c>
      <c r="AO19">
        <f>AN19-(AN19*((1-$B$4)/30))</f>
        <v>74.575000000000003</v>
      </c>
      <c r="AP19">
        <f t="shared" si="29"/>
        <v>74.152408333333341</v>
      </c>
      <c r="AQ19">
        <f t="shared" si="30"/>
        <v>73.732211352777782</v>
      </c>
      <c r="AR19">
        <f t="shared" si="31"/>
        <v>73.314395488445371</v>
      </c>
      <c r="AS19">
        <f t="shared" si="32"/>
        <v>72.898947247344182</v>
      </c>
      <c r="AT19">
        <f t="shared" si="33"/>
        <v>72.485853212942558</v>
      </c>
      <c r="AU19">
        <f t="shared" si="34"/>
        <v>72.07510004473589</v>
      </c>
      <c r="AV19">
        <f t="shared" si="35"/>
        <v>71.666674477815718</v>
      </c>
      <c r="AW19">
        <f t="shared" si="36"/>
        <v>71.260563322441428</v>
      </c>
      <c r="AX19" s="3">
        <f t="shared" si="37"/>
        <v>70.856753463614254</v>
      </c>
      <c r="AY19">
        <f t="shared" si="38"/>
        <v>70.455231860653768</v>
      </c>
      <c r="AZ19">
        <f t="shared" si="39"/>
        <v>70.055985546776725</v>
      </c>
      <c r="BA19">
        <f t="shared" si="40"/>
        <v>69.659001628678325</v>
      </c>
      <c r="BB19">
        <f t="shared" si="41"/>
        <v>69.26426728611581</v>
      </c>
      <c r="BC19">
        <f t="shared" si="42"/>
        <v>68.871769771494485</v>
      </c>
      <c r="BD19">
        <f t="shared" si="43"/>
        <v>68.481496409456014</v>
      </c>
      <c r="BE19">
        <f t="shared" si="44"/>
        <v>68.093434596469095</v>
      </c>
      <c r="BF19">
        <f t="shared" si="45"/>
        <v>67.707571800422443</v>
      </c>
      <c r="BG19">
        <f t="shared" si="46"/>
        <v>67.323895560220052</v>
      </c>
      <c r="BH19">
        <f t="shared" si="47"/>
        <v>66.942393485378801</v>
      </c>
      <c r="BI19" s="2">
        <f t="shared" si="48"/>
        <v>66.563053255628319</v>
      </c>
      <c r="BJ19" s="3">
        <f t="shared" si="49"/>
        <v>66.185862620513092</v>
      </c>
      <c r="BK19" s="2">
        <f t="shared" si="50"/>
        <v>65.810809398996852</v>
      </c>
      <c r="BL19" s="2">
        <f t="shared" si="51"/>
        <v>65.437881479069205</v>
      </c>
      <c r="BM19" s="2">
        <f t="shared" si="52"/>
        <v>65.067066817354473</v>
      </c>
      <c r="BN19" s="2">
        <f t="shared" si="53"/>
        <v>64.698353438722791</v>
      </c>
      <c r="BO19" s="2">
        <f t="shared" si="54"/>
        <v>64.331729435903355</v>
      </c>
      <c r="BP19" s="2">
        <f t="shared" ref="BP19:BP30" si="55">BO19-(BO19*((1-$B$4)/30))</f>
        <v>63.967182969099902</v>
      </c>
      <c r="BQ19" s="2">
        <f t="shared" ref="BQ19:BQ30" si="56">BP19-(BP19*((1-$B$4)/30))</f>
        <v>63.604702265608339</v>
      </c>
    </row>
    <row r="20" spans="1:91">
      <c r="A20" t="s">
        <v>36</v>
      </c>
      <c r="AP20" s="75">
        <f>'Revenue Forecast (2)'!AP13</f>
        <v>30</v>
      </c>
      <c r="AQ20">
        <f>AP20-(AP20*((1-$B$4)/30))</f>
        <v>29.83</v>
      </c>
      <c r="AR20">
        <f t="shared" si="31"/>
        <v>29.660963333333331</v>
      </c>
      <c r="AS20">
        <f t="shared" si="32"/>
        <v>29.49288454111111</v>
      </c>
      <c r="AT20">
        <f t="shared" si="33"/>
        <v>29.325758195378146</v>
      </c>
      <c r="AU20">
        <f t="shared" si="34"/>
        <v>29.159578898937671</v>
      </c>
      <c r="AV20">
        <f t="shared" si="35"/>
        <v>28.994341285177025</v>
      </c>
      <c r="AW20">
        <f t="shared" si="36"/>
        <v>28.830040017894355</v>
      </c>
      <c r="AX20" s="3">
        <f t="shared" si="37"/>
        <v>28.666669791126285</v>
      </c>
      <c r="AY20">
        <f t="shared" si="38"/>
        <v>28.50422532897657</v>
      </c>
      <c r="AZ20">
        <f t="shared" si="39"/>
        <v>28.342701385445704</v>
      </c>
      <c r="BA20">
        <f t="shared" si="40"/>
        <v>28.18209274426151</v>
      </c>
      <c r="BB20">
        <f t="shared" si="41"/>
        <v>28.022394218710694</v>
      </c>
      <c r="BC20">
        <f t="shared" si="42"/>
        <v>27.863600651471334</v>
      </c>
      <c r="BD20">
        <f t="shared" si="43"/>
        <v>27.705706914446328</v>
      </c>
      <c r="BE20">
        <f t="shared" si="44"/>
        <v>27.548707908597798</v>
      </c>
      <c r="BF20">
        <f t="shared" si="45"/>
        <v>27.392598563782411</v>
      </c>
      <c r="BG20">
        <f t="shared" si="46"/>
        <v>27.237373838587644</v>
      </c>
      <c r="BH20">
        <f t="shared" si="47"/>
        <v>27.083028720168979</v>
      </c>
      <c r="BI20" s="2">
        <f t="shared" si="48"/>
        <v>26.929558224088023</v>
      </c>
      <c r="BJ20" s="3">
        <f t="shared" si="49"/>
        <v>26.776957394151523</v>
      </c>
      <c r="BK20" s="2">
        <f t="shared" si="50"/>
        <v>26.625221302251333</v>
      </c>
      <c r="BL20" s="2">
        <f t="shared" si="51"/>
        <v>26.474345048205244</v>
      </c>
      <c r="BM20" s="2">
        <f t="shared" si="52"/>
        <v>26.324323759598748</v>
      </c>
      <c r="BN20" s="2">
        <f t="shared" si="53"/>
        <v>26.17515259162769</v>
      </c>
      <c r="BO20" s="2">
        <f t="shared" si="54"/>
        <v>26.026826726941799</v>
      </c>
      <c r="BP20" s="2">
        <f t="shared" si="55"/>
        <v>25.87934137548913</v>
      </c>
      <c r="BQ20" s="2">
        <f t="shared" si="56"/>
        <v>25.732691774361356</v>
      </c>
      <c r="BR20" s="2">
        <f t="shared" ref="BR20:BR30" si="57">BQ20-(BQ20*((1-$B$4)/30))</f>
        <v>25.586873187639974</v>
      </c>
      <c r="BS20" s="2">
        <f t="shared" ref="BS20:BS30" si="58">BR20-(BR20*((1-$B$4)/30))</f>
        <v>25.441880906243348</v>
      </c>
    </row>
    <row r="21" spans="1:91">
      <c r="A21" t="s">
        <v>37</v>
      </c>
      <c r="AR21" s="75">
        <f>'Revenue Forecast (2)'!AR13</f>
        <v>37.5</v>
      </c>
      <c r="AS21">
        <f>AR21-(AR21*((1-$B$4)/30))</f>
        <v>37.287500000000001</v>
      </c>
      <c r="AT21">
        <f t="shared" si="33"/>
        <v>37.07620416666667</v>
      </c>
      <c r="AU21">
        <f t="shared" si="34"/>
        <v>36.866105676388891</v>
      </c>
      <c r="AV21">
        <f t="shared" si="35"/>
        <v>36.657197744222685</v>
      </c>
      <c r="AW21">
        <f t="shared" si="36"/>
        <v>36.449473623672091</v>
      </c>
      <c r="AX21" s="3">
        <f t="shared" si="37"/>
        <v>36.242926606471279</v>
      </c>
      <c r="AY21">
        <f t="shared" si="38"/>
        <v>36.037550022367945</v>
      </c>
      <c r="AZ21">
        <f t="shared" si="39"/>
        <v>35.833337238907859</v>
      </c>
      <c r="BA21">
        <f t="shared" si="40"/>
        <v>35.630281661220714</v>
      </c>
      <c r="BB21">
        <f t="shared" si="41"/>
        <v>35.428376731807127</v>
      </c>
      <c r="BC21">
        <f t="shared" si="42"/>
        <v>35.227615930326884</v>
      </c>
      <c r="BD21">
        <f t="shared" si="43"/>
        <v>35.027992773388362</v>
      </c>
      <c r="BE21">
        <f t="shared" si="44"/>
        <v>34.829500814339163</v>
      </c>
      <c r="BF21">
        <f t="shared" si="45"/>
        <v>34.632133643057905</v>
      </c>
      <c r="BG21">
        <f t="shared" si="46"/>
        <v>34.435884885747242</v>
      </c>
      <c r="BH21">
        <f t="shared" si="47"/>
        <v>34.240748204728007</v>
      </c>
      <c r="BI21" s="2">
        <f t="shared" si="48"/>
        <v>34.046717298234547</v>
      </c>
      <c r="BJ21" s="3">
        <f t="shared" si="49"/>
        <v>33.853785900211221</v>
      </c>
      <c r="BK21" s="2">
        <f t="shared" si="50"/>
        <v>33.661947780110026</v>
      </c>
      <c r="BL21" s="2">
        <f t="shared" si="51"/>
        <v>33.471196742689401</v>
      </c>
      <c r="BM21" s="2">
        <f t="shared" si="52"/>
        <v>33.281526627814159</v>
      </c>
      <c r="BN21" s="2">
        <f t="shared" si="53"/>
        <v>33.092931310256546</v>
      </c>
      <c r="BO21" s="2">
        <f t="shared" si="54"/>
        <v>32.905404699498426</v>
      </c>
      <c r="BP21" s="2">
        <f t="shared" si="55"/>
        <v>32.718940739534602</v>
      </c>
      <c r="BQ21" s="2">
        <f t="shared" si="56"/>
        <v>32.533533408677236</v>
      </c>
      <c r="BR21" s="2">
        <f t="shared" si="57"/>
        <v>32.349176719361395</v>
      </c>
      <c r="BS21" s="2">
        <f t="shared" si="58"/>
        <v>32.165864717951678</v>
      </c>
      <c r="BT21" s="2">
        <f t="shared" ref="BT21:BT30" si="59">BS21-(BS21*((1-$B$4)/30))</f>
        <v>31.983591484549951</v>
      </c>
      <c r="BU21" s="2">
        <f t="shared" ref="BU21:BU30" si="60">BT21-(BT21*((1-$B$4)/30))</f>
        <v>31.802351132804169</v>
      </c>
    </row>
    <row r="22" spans="1:91">
      <c r="A22" t="s">
        <v>38</v>
      </c>
      <c r="AT22" s="75">
        <f>'Revenue Forecast (2)'!AT13</f>
        <v>62.5</v>
      </c>
      <c r="AU22">
        <f>AT22-(AT22*((1-$B$4)/30))</f>
        <v>62.145833333333336</v>
      </c>
      <c r="AV22">
        <f t="shared" si="35"/>
        <v>61.79367361111111</v>
      </c>
      <c r="AW22">
        <f t="shared" si="36"/>
        <v>61.443509460648144</v>
      </c>
      <c r="AX22" s="3">
        <f t="shared" si="37"/>
        <v>61.095329573704468</v>
      </c>
      <c r="AY22">
        <f t="shared" si="38"/>
        <v>60.74912270612014</v>
      </c>
      <c r="AZ22">
        <f t="shared" si="39"/>
        <v>60.404877677452127</v>
      </c>
      <c r="BA22">
        <f t="shared" si="40"/>
        <v>60.062583370613233</v>
      </c>
      <c r="BB22">
        <f t="shared" si="41"/>
        <v>59.722228731513091</v>
      </c>
      <c r="BC22">
        <f t="shared" si="42"/>
        <v>59.38380276870118</v>
      </c>
      <c r="BD22">
        <f t="shared" si="43"/>
        <v>59.047294553011874</v>
      </c>
      <c r="BE22">
        <f t="shared" si="44"/>
        <v>58.712693217211473</v>
      </c>
      <c r="BF22">
        <f t="shared" si="45"/>
        <v>58.379987955647273</v>
      </c>
      <c r="BG22">
        <f t="shared" si="46"/>
        <v>58.049168023898602</v>
      </c>
      <c r="BH22">
        <f t="shared" si="47"/>
        <v>57.720222738429847</v>
      </c>
      <c r="BI22" s="2">
        <f t="shared" si="48"/>
        <v>57.393141476245411</v>
      </c>
      <c r="BJ22" s="3">
        <f t="shared" si="49"/>
        <v>57.067913674546688</v>
      </c>
      <c r="BK22" s="2">
        <f t="shared" si="50"/>
        <v>56.744528830390927</v>
      </c>
      <c r="BL22" s="2">
        <f t="shared" si="51"/>
        <v>56.422976500352043</v>
      </c>
      <c r="BM22" s="2">
        <f t="shared" si="52"/>
        <v>56.103246300183379</v>
      </c>
      <c r="BN22" s="2">
        <f t="shared" si="53"/>
        <v>55.785327904482337</v>
      </c>
      <c r="BO22" s="2">
        <f t="shared" si="54"/>
        <v>55.469211046356939</v>
      </c>
      <c r="BP22" s="2">
        <f t="shared" si="55"/>
        <v>55.15488551709425</v>
      </c>
      <c r="BQ22" s="2">
        <f t="shared" si="56"/>
        <v>54.842341165830717</v>
      </c>
      <c r="BR22" s="2">
        <f t="shared" si="57"/>
        <v>54.531567899224342</v>
      </c>
      <c r="BS22" s="2">
        <f t="shared" si="58"/>
        <v>54.222555681128739</v>
      </c>
      <c r="BT22" s="2">
        <f t="shared" si="59"/>
        <v>53.915294532269009</v>
      </c>
      <c r="BU22" s="2">
        <f t="shared" si="60"/>
        <v>53.609774529919484</v>
      </c>
      <c r="BV22" s="3">
        <f t="shared" ref="BV22:BV30" si="61">BU22-(BU22*((1-$B$4)/30))</f>
        <v>53.305985807583276</v>
      </c>
      <c r="BW22" s="2">
        <f t="shared" ref="BW22:BW30" si="62">BV22-(BV22*((1-$B$4)/30))</f>
        <v>53.003918554673639</v>
      </c>
    </row>
    <row r="23" spans="1:91">
      <c r="A23" t="s">
        <v>39</v>
      </c>
      <c r="AV23" s="75">
        <f>'Revenue Forecast (2)'!AV13</f>
        <v>25</v>
      </c>
      <c r="AW23">
        <f>AV23-(AV23*((1-$B$4)/30))</f>
        <v>24.858333333333334</v>
      </c>
      <c r="AX23" s="3">
        <f t="shared" si="37"/>
        <v>24.717469444444447</v>
      </c>
      <c r="AY23">
        <f t="shared" si="38"/>
        <v>24.577403784259261</v>
      </c>
      <c r="AZ23">
        <f t="shared" si="39"/>
        <v>24.43813182948179</v>
      </c>
      <c r="BA23">
        <f t="shared" si="40"/>
        <v>24.29964908244806</v>
      </c>
      <c r="BB23">
        <f t="shared" si="41"/>
        <v>24.161951070980855</v>
      </c>
      <c r="BC23">
        <f t="shared" si="42"/>
        <v>24.025033348245298</v>
      </c>
      <c r="BD23">
        <f t="shared" si="43"/>
        <v>23.888891492605243</v>
      </c>
      <c r="BE23">
        <f t="shared" si="44"/>
        <v>23.753521107480481</v>
      </c>
      <c r="BF23">
        <f t="shared" si="45"/>
        <v>23.618917821204757</v>
      </c>
      <c r="BG23">
        <f t="shared" si="46"/>
        <v>23.485077286884597</v>
      </c>
      <c r="BH23">
        <f t="shared" si="47"/>
        <v>23.351995182258918</v>
      </c>
      <c r="BI23" s="2">
        <f t="shared" si="48"/>
        <v>23.21966720955945</v>
      </c>
      <c r="BJ23" s="3">
        <f t="shared" si="49"/>
        <v>23.088089095371945</v>
      </c>
      <c r="BK23" s="2">
        <f t="shared" si="50"/>
        <v>22.957256590498172</v>
      </c>
      <c r="BL23" s="2">
        <f t="shared" si="51"/>
        <v>22.827165469818684</v>
      </c>
      <c r="BM23" s="2">
        <f t="shared" si="52"/>
        <v>22.697811532156379</v>
      </c>
      <c r="BN23" s="2">
        <f t="shared" si="53"/>
        <v>22.569190600140825</v>
      </c>
      <c r="BO23" s="2">
        <f t="shared" si="54"/>
        <v>22.44129852007336</v>
      </c>
      <c r="BP23" s="2">
        <f t="shared" si="55"/>
        <v>22.314131161792943</v>
      </c>
      <c r="BQ23" s="2">
        <f t="shared" si="56"/>
        <v>22.187684418542784</v>
      </c>
      <c r="BR23" s="2">
        <f t="shared" si="57"/>
        <v>22.061954206837708</v>
      </c>
      <c r="BS23" s="2">
        <f t="shared" si="58"/>
        <v>21.936936466332295</v>
      </c>
      <c r="BT23" s="2">
        <f t="shared" si="59"/>
        <v>21.812627159689747</v>
      </c>
      <c r="BU23" s="2">
        <f t="shared" si="60"/>
        <v>21.689022272451506</v>
      </c>
      <c r="BV23" s="3">
        <f t="shared" si="61"/>
        <v>21.566117812907613</v>
      </c>
      <c r="BW23" s="2">
        <f t="shared" si="62"/>
        <v>21.443909811967803</v>
      </c>
      <c r="BX23" s="2">
        <f t="shared" ref="BX23:BX30" si="63">BW23-(BW23*((1-$B$4)/30))</f>
        <v>21.322394323033318</v>
      </c>
      <c r="BY23" s="2">
        <f t="shared" ref="BY23:BY30" si="64">BX23-(BX23*((1-$B$4)/30))</f>
        <v>21.201567421869463</v>
      </c>
    </row>
    <row r="24" spans="1:91">
      <c r="A24" t="s">
        <v>40</v>
      </c>
      <c r="AX24" s="78">
        <f>'Revenue Forecast (2)'!AX13</f>
        <v>37.5</v>
      </c>
      <c r="AY24">
        <f>AX24-(AX24*((1-$B$4)/30))</f>
        <v>37.287500000000001</v>
      </c>
      <c r="AZ24">
        <f t="shared" si="39"/>
        <v>37.07620416666667</v>
      </c>
      <c r="BA24">
        <f t="shared" si="40"/>
        <v>36.866105676388891</v>
      </c>
      <c r="BB24">
        <f t="shared" si="41"/>
        <v>36.657197744222685</v>
      </c>
      <c r="BC24">
        <f t="shared" si="42"/>
        <v>36.449473623672091</v>
      </c>
      <c r="BD24">
        <f t="shared" si="43"/>
        <v>36.242926606471279</v>
      </c>
      <c r="BE24">
        <f t="shared" si="44"/>
        <v>36.037550022367945</v>
      </c>
      <c r="BF24">
        <f t="shared" si="45"/>
        <v>35.833337238907859</v>
      </c>
      <c r="BG24">
        <f t="shared" si="46"/>
        <v>35.630281661220714</v>
      </c>
      <c r="BH24">
        <f t="shared" si="47"/>
        <v>35.428376731807127</v>
      </c>
      <c r="BI24" s="2">
        <f t="shared" si="48"/>
        <v>35.227615930326884</v>
      </c>
      <c r="BJ24" s="3">
        <f t="shared" si="49"/>
        <v>35.027992773388362</v>
      </c>
      <c r="BK24" s="2">
        <f t="shared" si="50"/>
        <v>34.829500814339163</v>
      </c>
      <c r="BL24" s="2">
        <f t="shared" si="51"/>
        <v>34.632133643057905</v>
      </c>
      <c r="BM24" s="2">
        <f t="shared" si="52"/>
        <v>34.435884885747242</v>
      </c>
      <c r="BN24" s="2">
        <f t="shared" si="53"/>
        <v>34.240748204728007</v>
      </c>
      <c r="BO24" s="2">
        <f t="shared" si="54"/>
        <v>34.046717298234547</v>
      </c>
      <c r="BP24" s="2">
        <f t="shared" si="55"/>
        <v>33.853785900211221</v>
      </c>
      <c r="BQ24" s="2">
        <f t="shared" si="56"/>
        <v>33.661947780110026</v>
      </c>
      <c r="BR24" s="2">
        <f t="shared" si="57"/>
        <v>33.471196742689401</v>
      </c>
      <c r="BS24" s="2">
        <f t="shared" si="58"/>
        <v>33.281526627814159</v>
      </c>
      <c r="BT24" s="2">
        <f t="shared" si="59"/>
        <v>33.092931310256546</v>
      </c>
      <c r="BU24" s="2">
        <f t="shared" si="60"/>
        <v>32.905404699498426</v>
      </c>
      <c r="BV24" s="3">
        <f t="shared" si="61"/>
        <v>32.718940739534602</v>
      </c>
      <c r="BW24" s="2">
        <f t="shared" si="62"/>
        <v>32.533533408677236</v>
      </c>
      <c r="BX24" s="2">
        <f t="shared" si="63"/>
        <v>32.349176719361395</v>
      </c>
      <c r="BY24" s="2">
        <f t="shared" si="64"/>
        <v>32.165864717951678</v>
      </c>
      <c r="BZ24" s="2">
        <f t="shared" ref="BZ24:BZ30" si="65">BY24-(BY24*((1-$B$4)/30))</f>
        <v>31.983591484549951</v>
      </c>
      <c r="CA24" s="2">
        <f t="shared" ref="CA24:CA30" si="66">BZ24-(BZ24*((1-$B$4)/30))</f>
        <v>31.802351132804169</v>
      </c>
    </row>
    <row r="25" spans="1:91">
      <c r="A25" t="s">
        <v>41</v>
      </c>
      <c r="AZ25" s="75">
        <f>'Revenue Forecast (2)'!AZ13</f>
        <v>75</v>
      </c>
      <c r="BA25">
        <f>AZ25-(AZ25*((1-$B$4)/30))</f>
        <v>74.575000000000003</v>
      </c>
      <c r="BB25">
        <f t="shared" si="41"/>
        <v>74.152408333333341</v>
      </c>
      <c r="BC25">
        <f t="shared" si="42"/>
        <v>73.732211352777782</v>
      </c>
      <c r="BD25">
        <f t="shared" si="43"/>
        <v>73.314395488445371</v>
      </c>
      <c r="BE25">
        <f t="shared" si="44"/>
        <v>72.898947247344182</v>
      </c>
      <c r="BF25">
        <f t="shared" si="45"/>
        <v>72.485853212942558</v>
      </c>
      <c r="BG25">
        <f t="shared" si="46"/>
        <v>72.07510004473589</v>
      </c>
      <c r="BH25">
        <f t="shared" si="47"/>
        <v>71.666674477815718</v>
      </c>
      <c r="BI25" s="2">
        <f t="shared" si="48"/>
        <v>71.260563322441428</v>
      </c>
      <c r="BJ25" s="3">
        <f t="shared" si="49"/>
        <v>70.856753463614254</v>
      </c>
      <c r="BK25" s="2">
        <f t="shared" si="50"/>
        <v>70.455231860653768</v>
      </c>
      <c r="BL25" s="2">
        <f t="shared" si="51"/>
        <v>70.055985546776725</v>
      </c>
      <c r="BM25" s="2">
        <f t="shared" si="52"/>
        <v>69.659001628678325</v>
      </c>
      <c r="BN25" s="2">
        <f t="shared" si="53"/>
        <v>69.26426728611581</v>
      </c>
      <c r="BO25" s="2">
        <f t="shared" si="54"/>
        <v>68.871769771494485</v>
      </c>
      <c r="BP25" s="2">
        <f t="shared" si="55"/>
        <v>68.481496409456014</v>
      </c>
      <c r="BQ25" s="2">
        <f t="shared" si="56"/>
        <v>68.093434596469095</v>
      </c>
      <c r="BR25" s="2">
        <f t="shared" si="57"/>
        <v>67.707571800422443</v>
      </c>
      <c r="BS25" s="2">
        <f t="shared" si="58"/>
        <v>67.323895560220052</v>
      </c>
      <c r="BT25" s="2">
        <f t="shared" si="59"/>
        <v>66.942393485378801</v>
      </c>
      <c r="BU25" s="2">
        <f t="shared" si="60"/>
        <v>66.563053255628319</v>
      </c>
      <c r="BV25" s="3">
        <f t="shared" si="61"/>
        <v>66.185862620513092</v>
      </c>
      <c r="BW25" s="2">
        <f t="shared" si="62"/>
        <v>65.810809398996852</v>
      </c>
      <c r="BX25" s="2">
        <f t="shared" si="63"/>
        <v>65.437881479069205</v>
      </c>
      <c r="BY25" s="2">
        <f t="shared" si="64"/>
        <v>65.067066817354473</v>
      </c>
      <c r="BZ25" s="2">
        <f t="shared" si="65"/>
        <v>64.698353438722791</v>
      </c>
      <c r="CA25" s="2">
        <f t="shared" si="66"/>
        <v>64.331729435903355</v>
      </c>
      <c r="CB25" s="2">
        <f t="shared" ref="CB25:CB30" si="67">CA25-(CA25*((1-$B$4)/30))</f>
        <v>63.967182969099902</v>
      </c>
      <c r="CC25" s="2">
        <f t="shared" ref="CC25:CC30" si="68">CB25-(CB25*((1-$B$4)/30))</f>
        <v>63.604702265608339</v>
      </c>
    </row>
    <row r="26" spans="1:91">
      <c r="A26" t="s">
        <v>42</v>
      </c>
      <c r="BB26" s="75">
        <f>'Revenue Forecast (2)'!BB13</f>
        <v>30</v>
      </c>
      <c r="BC26">
        <f>BB26-(BB26*((1-$B$4)/30))</f>
        <v>29.83</v>
      </c>
      <c r="BD26">
        <f t="shared" si="43"/>
        <v>29.660963333333331</v>
      </c>
      <c r="BE26">
        <f t="shared" si="44"/>
        <v>29.49288454111111</v>
      </c>
      <c r="BF26">
        <f t="shared" si="45"/>
        <v>29.325758195378146</v>
      </c>
      <c r="BG26">
        <f t="shared" si="46"/>
        <v>29.159578898937671</v>
      </c>
      <c r="BH26">
        <f t="shared" si="47"/>
        <v>28.994341285177025</v>
      </c>
      <c r="BI26" s="2">
        <f t="shared" si="48"/>
        <v>28.830040017894355</v>
      </c>
      <c r="BJ26" s="3">
        <f t="shared" si="49"/>
        <v>28.666669791126285</v>
      </c>
      <c r="BK26" s="2">
        <f t="shared" si="50"/>
        <v>28.50422532897657</v>
      </c>
      <c r="BL26" s="2">
        <f t="shared" si="51"/>
        <v>28.342701385445704</v>
      </c>
      <c r="BM26" s="2">
        <f t="shared" si="52"/>
        <v>28.18209274426151</v>
      </c>
      <c r="BN26" s="2">
        <f t="shared" si="53"/>
        <v>28.022394218710694</v>
      </c>
      <c r="BO26" s="2">
        <f t="shared" si="54"/>
        <v>27.863600651471334</v>
      </c>
      <c r="BP26" s="2">
        <f t="shared" si="55"/>
        <v>27.705706914446328</v>
      </c>
      <c r="BQ26" s="2">
        <f t="shared" si="56"/>
        <v>27.548707908597798</v>
      </c>
      <c r="BR26" s="2">
        <f t="shared" si="57"/>
        <v>27.392598563782411</v>
      </c>
      <c r="BS26" s="2">
        <f t="shared" si="58"/>
        <v>27.237373838587644</v>
      </c>
      <c r="BT26" s="2">
        <f t="shared" si="59"/>
        <v>27.083028720168979</v>
      </c>
      <c r="BU26" s="2">
        <f t="shared" si="60"/>
        <v>26.929558224088023</v>
      </c>
      <c r="BV26" s="3">
        <f t="shared" si="61"/>
        <v>26.776957394151523</v>
      </c>
      <c r="BW26" s="2">
        <f t="shared" si="62"/>
        <v>26.625221302251333</v>
      </c>
      <c r="BX26" s="2">
        <f t="shared" si="63"/>
        <v>26.474345048205244</v>
      </c>
      <c r="BY26" s="2">
        <f t="shared" si="64"/>
        <v>26.324323759598748</v>
      </c>
      <c r="BZ26" s="2">
        <f t="shared" si="65"/>
        <v>26.17515259162769</v>
      </c>
      <c r="CA26" s="2">
        <f t="shared" si="66"/>
        <v>26.026826726941799</v>
      </c>
      <c r="CB26" s="2">
        <f t="shared" si="67"/>
        <v>25.87934137548913</v>
      </c>
      <c r="CC26" s="2">
        <f t="shared" si="68"/>
        <v>25.732691774361356</v>
      </c>
      <c r="CD26" s="2">
        <f t="shared" ref="CD26:CD30" si="69">CC26-(CC26*((1-$B$4)/30))</f>
        <v>25.586873187639974</v>
      </c>
      <c r="CE26" s="2">
        <f t="shared" ref="CE26:CE30" si="70">CD26-(CD26*((1-$B$4)/30))</f>
        <v>25.441880906243348</v>
      </c>
    </row>
    <row r="27" spans="1:91">
      <c r="A27" t="s">
        <v>43</v>
      </c>
      <c r="BD27" s="75">
        <f>'Revenue Forecast (2)'!BD13</f>
        <v>37.5</v>
      </c>
      <c r="BE27">
        <f>BD27-(BD27*((1-$B$4)/30))</f>
        <v>37.287500000000001</v>
      </c>
      <c r="BF27">
        <f t="shared" si="45"/>
        <v>37.07620416666667</v>
      </c>
      <c r="BG27">
        <f t="shared" si="46"/>
        <v>36.866105676388891</v>
      </c>
      <c r="BH27">
        <f t="shared" si="47"/>
        <v>36.657197744222685</v>
      </c>
      <c r="BI27" s="2">
        <f t="shared" si="48"/>
        <v>36.449473623672091</v>
      </c>
      <c r="BJ27" s="3">
        <f t="shared" si="49"/>
        <v>36.242926606471279</v>
      </c>
      <c r="BK27" s="2">
        <f t="shared" si="50"/>
        <v>36.037550022367945</v>
      </c>
      <c r="BL27" s="2">
        <f t="shared" si="51"/>
        <v>35.833337238907859</v>
      </c>
      <c r="BM27" s="2">
        <f t="shared" si="52"/>
        <v>35.630281661220714</v>
      </c>
      <c r="BN27" s="2">
        <f t="shared" si="53"/>
        <v>35.428376731807127</v>
      </c>
      <c r="BO27" s="2">
        <f t="shared" si="54"/>
        <v>35.227615930326884</v>
      </c>
      <c r="BP27" s="2">
        <f t="shared" si="55"/>
        <v>35.027992773388362</v>
      </c>
      <c r="BQ27" s="2">
        <f t="shared" si="56"/>
        <v>34.829500814339163</v>
      </c>
      <c r="BR27" s="2">
        <f t="shared" si="57"/>
        <v>34.632133643057905</v>
      </c>
      <c r="BS27" s="2">
        <f t="shared" si="58"/>
        <v>34.435884885747242</v>
      </c>
      <c r="BT27" s="2">
        <f t="shared" si="59"/>
        <v>34.240748204728007</v>
      </c>
      <c r="BU27" s="2">
        <f t="shared" si="60"/>
        <v>34.046717298234547</v>
      </c>
      <c r="BV27" s="3">
        <f t="shared" si="61"/>
        <v>33.853785900211221</v>
      </c>
      <c r="BW27" s="2">
        <f t="shared" si="62"/>
        <v>33.661947780110026</v>
      </c>
      <c r="BX27" s="2">
        <f t="shared" si="63"/>
        <v>33.471196742689401</v>
      </c>
      <c r="BY27" s="2">
        <f t="shared" si="64"/>
        <v>33.281526627814159</v>
      </c>
      <c r="BZ27" s="2">
        <f t="shared" si="65"/>
        <v>33.092931310256546</v>
      </c>
      <c r="CA27" s="2">
        <f t="shared" si="66"/>
        <v>32.905404699498426</v>
      </c>
      <c r="CB27" s="2">
        <f t="shared" si="67"/>
        <v>32.718940739534602</v>
      </c>
      <c r="CC27" s="2">
        <f t="shared" si="68"/>
        <v>32.533533408677236</v>
      </c>
      <c r="CD27" s="2">
        <f t="shared" si="69"/>
        <v>32.349176719361395</v>
      </c>
      <c r="CE27" s="2">
        <f t="shared" si="70"/>
        <v>32.165864717951678</v>
      </c>
      <c r="CF27" s="2">
        <f t="shared" ref="CF27:CF30" si="71">CE27-(CE27*((1-$B$4)/30))</f>
        <v>31.983591484549951</v>
      </c>
      <c r="CG27" s="2">
        <f t="shared" ref="CG27:CG30" si="72">CF27-(CF27*((1-$B$4)/30))</f>
        <v>31.802351132804169</v>
      </c>
    </row>
    <row r="28" spans="1:91">
      <c r="A28" t="s">
        <v>44</v>
      </c>
      <c r="BF28" s="75">
        <f>'Revenue Forecast (2)'!BF13</f>
        <v>62.5</v>
      </c>
      <c r="BG28">
        <f>BF28-(BF28*((1-$B$4)/30))</f>
        <v>62.145833333333336</v>
      </c>
      <c r="BH28">
        <f t="shared" si="47"/>
        <v>61.79367361111111</v>
      </c>
      <c r="BI28" s="2">
        <f t="shared" si="48"/>
        <v>61.443509460648144</v>
      </c>
      <c r="BJ28" s="3">
        <f t="shared" si="49"/>
        <v>61.095329573704468</v>
      </c>
      <c r="BK28" s="2">
        <f t="shared" si="50"/>
        <v>60.74912270612014</v>
      </c>
      <c r="BL28" s="2">
        <f t="shared" si="51"/>
        <v>60.404877677452127</v>
      </c>
      <c r="BM28" s="2">
        <f t="shared" si="52"/>
        <v>60.062583370613233</v>
      </c>
      <c r="BN28" s="2">
        <f t="shared" si="53"/>
        <v>59.722228731513091</v>
      </c>
      <c r="BO28" s="2">
        <f t="shared" si="54"/>
        <v>59.38380276870118</v>
      </c>
      <c r="BP28" s="2">
        <f t="shared" si="55"/>
        <v>59.047294553011874</v>
      </c>
      <c r="BQ28" s="2">
        <f t="shared" si="56"/>
        <v>58.712693217211473</v>
      </c>
      <c r="BR28" s="2">
        <f t="shared" si="57"/>
        <v>58.379987955647273</v>
      </c>
      <c r="BS28" s="2">
        <f t="shared" si="58"/>
        <v>58.049168023898602</v>
      </c>
      <c r="BT28" s="2">
        <f t="shared" si="59"/>
        <v>57.720222738429847</v>
      </c>
      <c r="BU28" s="2">
        <f t="shared" si="60"/>
        <v>57.393141476245411</v>
      </c>
      <c r="BV28" s="3">
        <f t="shared" si="61"/>
        <v>57.067913674546688</v>
      </c>
      <c r="BW28" s="2">
        <f t="shared" si="62"/>
        <v>56.744528830390927</v>
      </c>
      <c r="BX28" s="2">
        <f t="shared" si="63"/>
        <v>56.422976500352043</v>
      </c>
      <c r="BY28" s="2">
        <f t="shared" si="64"/>
        <v>56.103246300183379</v>
      </c>
      <c r="BZ28" s="2">
        <f t="shared" si="65"/>
        <v>55.785327904482337</v>
      </c>
      <c r="CA28" s="2">
        <f t="shared" si="66"/>
        <v>55.469211046356939</v>
      </c>
      <c r="CB28" s="2">
        <f t="shared" si="67"/>
        <v>55.15488551709425</v>
      </c>
      <c r="CC28" s="2">
        <f t="shared" si="68"/>
        <v>54.842341165830717</v>
      </c>
      <c r="CD28" s="2">
        <f t="shared" si="69"/>
        <v>54.531567899224342</v>
      </c>
      <c r="CE28" s="2">
        <f t="shared" si="70"/>
        <v>54.222555681128739</v>
      </c>
      <c r="CF28" s="2">
        <f t="shared" si="71"/>
        <v>53.915294532269009</v>
      </c>
      <c r="CG28" s="2">
        <f t="shared" si="72"/>
        <v>53.609774529919484</v>
      </c>
      <c r="CH28" s="3">
        <f t="shared" ref="CH28:CH30" si="73">CG28-(CG28*((1-$B$4)/30))</f>
        <v>53.305985807583276</v>
      </c>
      <c r="CI28" s="2">
        <f t="shared" ref="CI28:CI30" si="74">CH28-(CH28*((1-$B$4)/30))</f>
        <v>53.003918554673639</v>
      </c>
    </row>
    <row r="29" spans="1:91">
      <c r="A29" t="s">
        <v>45</v>
      </c>
      <c r="BH29" s="75">
        <f>'Revenue Forecast (2)'!BH13</f>
        <v>25</v>
      </c>
      <c r="BI29" s="2">
        <f>BH29-(BH29*((1-$B$4)/30))</f>
        <v>24.858333333333334</v>
      </c>
      <c r="BJ29" s="3">
        <f t="shared" si="49"/>
        <v>24.717469444444447</v>
      </c>
      <c r="BK29" s="2">
        <f t="shared" si="50"/>
        <v>24.577403784259261</v>
      </c>
      <c r="BL29" s="2">
        <f t="shared" si="51"/>
        <v>24.43813182948179</v>
      </c>
      <c r="BM29" s="2">
        <f t="shared" si="52"/>
        <v>24.29964908244806</v>
      </c>
      <c r="BN29" s="2">
        <f t="shared" si="53"/>
        <v>24.161951070980855</v>
      </c>
      <c r="BO29" s="2">
        <f t="shared" si="54"/>
        <v>24.025033348245298</v>
      </c>
      <c r="BP29" s="2">
        <f t="shared" si="55"/>
        <v>23.888891492605243</v>
      </c>
      <c r="BQ29" s="2">
        <f t="shared" si="56"/>
        <v>23.753521107480481</v>
      </c>
      <c r="BR29" s="2">
        <f t="shared" si="57"/>
        <v>23.618917821204757</v>
      </c>
      <c r="BS29" s="2">
        <f t="shared" si="58"/>
        <v>23.485077286884597</v>
      </c>
      <c r="BT29" s="2">
        <f t="shared" si="59"/>
        <v>23.351995182258918</v>
      </c>
      <c r="BU29" s="2">
        <f t="shared" si="60"/>
        <v>23.21966720955945</v>
      </c>
      <c r="BV29" s="3">
        <f t="shared" si="61"/>
        <v>23.088089095371945</v>
      </c>
      <c r="BW29" s="2">
        <f t="shared" si="62"/>
        <v>22.957256590498172</v>
      </c>
      <c r="BX29" s="2">
        <f t="shared" si="63"/>
        <v>22.827165469818684</v>
      </c>
      <c r="BY29" s="2">
        <f t="shared" si="64"/>
        <v>22.697811532156379</v>
      </c>
      <c r="BZ29" s="2">
        <f t="shared" si="65"/>
        <v>22.569190600140825</v>
      </c>
      <c r="CA29" s="2">
        <f t="shared" si="66"/>
        <v>22.44129852007336</v>
      </c>
      <c r="CB29" s="2">
        <f t="shared" si="67"/>
        <v>22.314131161792943</v>
      </c>
      <c r="CC29" s="2">
        <f t="shared" si="68"/>
        <v>22.187684418542784</v>
      </c>
      <c r="CD29" s="2">
        <f t="shared" si="69"/>
        <v>22.061954206837708</v>
      </c>
      <c r="CE29" s="2">
        <f t="shared" si="70"/>
        <v>21.936936466332295</v>
      </c>
      <c r="CF29" s="2">
        <f t="shared" si="71"/>
        <v>21.812627159689747</v>
      </c>
      <c r="CG29" s="2">
        <f t="shared" si="72"/>
        <v>21.689022272451506</v>
      </c>
      <c r="CH29" s="3">
        <f t="shared" si="73"/>
        <v>21.566117812907613</v>
      </c>
      <c r="CI29" s="2">
        <f t="shared" si="74"/>
        <v>21.443909811967803</v>
      </c>
      <c r="CJ29" s="2">
        <f t="shared" ref="CJ29:CJ30" si="75">CI29-(CI29*((1-$B$4)/30))</f>
        <v>21.322394323033318</v>
      </c>
      <c r="CK29" s="2">
        <f t="shared" ref="CK29:CK30" si="76">CJ29-(CJ29*((1-$B$4)/30))</f>
        <v>21.201567421869463</v>
      </c>
    </row>
    <row r="30" spans="1:91">
      <c r="A30" t="s">
        <v>46</v>
      </c>
      <c r="BJ30" s="78">
        <f>'Revenue Forecast (2)'!BJ13</f>
        <v>37.5</v>
      </c>
      <c r="BK30" s="2">
        <f>BJ30-(BJ30*((1-$B$4)/30))</f>
        <v>37.287500000000001</v>
      </c>
      <c r="BL30" s="2">
        <f t="shared" si="51"/>
        <v>37.07620416666667</v>
      </c>
      <c r="BM30" s="2">
        <f t="shared" si="52"/>
        <v>36.866105676388891</v>
      </c>
      <c r="BN30" s="2">
        <f t="shared" si="53"/>
        <v>36.657197744222685</v>
      </c>
      <c r="BO30" s="2">
        <f t="shared" si="54"/>
        <v>36.449473623672091</v>
      </c>
      <c r="BP30" s="2">
        <f t="shared" si="55"/>
        <v>36.242926606471279</v>
      </c>
      <c r="BQ30" s="2">
        <f t="shared" si="56"/>
        <v>36.037550022367945</v>
      </c>
      <c r="BR30" s="2">
        <f t="shared" si="57"/>
        <v>35.833337238907859</v>
      </c>
      <c r="BS30" s="2">
        <f t="shared" si="58"/>
        <v>35.630281661220714</v>
      </c>
      <c r="BT30" s="2">
        <f t="shared" si="59"/>
        <v>35.428376731807127</v>
      </c>
      <c r="BU30" s="2">
        <f t="shared" si="60"/>
        <v>35.227615930326884</v>
      </c>
      <c r="BV30" s="3">
        <f t="shared" si="61"/>
        <v>35.027992773388362</v>
      </c>
      <c r="BW30" s="2">
        <f t="shared" si="62"/>
        <v>34.829500814339163</v>
      </c>
      <c r="BX30" s="2">
        <f t="shared" si="63"/>
        <v>34.632133643057905</v>
      </c>
      <c r="BY30" s="2">
        <f t="shared" si="64"/>
        <v>34.435884885747242</v>
      </c>
      <c r="BZ30" s="2">
        <f t="shared" si="65"/>
        <v>34.240748204728007</v>
      </c>
      <c r="CA30" s="2">
        <f t="shared" si="66"/>
        <v>34.046717298234547</v>
      </c>
      <c r="CB30" s="2">
        <f t="shared" si="67"/>
        <v>33.853785900211221</v>
      </c>
      <c r="CC30" s="2">
        <f t="shared" si="68"/>
        <v>33.661947780110026</v>
      </c>
      <c r="CD30" s="2">
        <f t="shared" si="69"/>
        <v>33.471196742689401</v>
      </c>
      <c r="CE30" s="2">
        <f t="shared" si="70"/>
        <v>33.281526627814159</v>
      </c>
      <c r="CF30" s="2">
        <f t="shared" si="71"/>
        <v>33.092931310256546</v>
      </c>
      <c r="CG30" s="2">
        <f t="shared" si="72"/>
        <v>32.905404699498426</v>
      </c>
      <c r="CH30" s="3">
        <f t="shared" si="73"/>
        <v>32.718940739534602</v>
      </c>
      <c r="CI30" s="2">
        <f t="shared" si="74"/>
        <v>32.533533408677236</v>
      </c>
      <c r="CJ30" s="2">
        <f t="shared" si="75"/>
        <v>32.349176719361395</v>
      </c>
      <c r="CK30" s="2">
        <f t="shared" si="76"/>
        <v>32.165864717951678</v>
      </c>
      <c r="CL30" s="2">
        <f t="shared" ref="CL30" si="77">CK30-(CK30*((1-$B$4)/30))</f>
        <v>31.983591484549951</v>
      </c>
      <c r="CM30" s="2">
        <f t="shared" ref="CM30" si="78">CL30-(CL30*((1-$B$4)/30))</f>
        <v>31.802351132804169</v>
      </c>
    </row>
    <row r="31" spans="1:91">
      <c r="A31" t="s">
        <v>47</v>
      </c>
    </row>
    <row r="32" spans="1:91">
      <c r="A32" t="s">
        <v>48</v>
      </c>
    </row>
    <row r="33" spans="1:1">
      <c r="A33" t="s">
        <v>49</v>
      </c>
    </row>
    <row r="34" spans="1:1">
      <c r="A34" t="s">
        <v>50</v>
      </c>
    </row>
    <row r="35" spans="1:1">
      <c r="A35" t="s">
        <v>51</v>
      </c>
    </row>
    <row r="36" spans="1:1">
      <c r="A36" t="s">
        <v>52</v>
      </c>
    </row>
    <row r="37" spans="1:1">
      <c r="A37" t="s">
        <v>53</v>
      </c>
    </row>
    <row r="38" spans="1:1">
      <c r="A38" t="s">
        <v>54</v>
      </c>
    </row>
    <row r="39" spans="1:1">
      <c r="A39" t="s">
        <v>55</v>
      </c>
    </row>
    <row r="40" spans="1:1">
      <c r="A40" t="s">
        <v>56</v>
      </c>
    </row>
    <row r="41" spans="1:1">
      <c r="A41" t="s">
        <v>57</v>
      </c>
    </row>
    <row r="42" spans="1:1">
      <c r="A42" t="s">
        <v>58</v>
      </c>
    </row>
    <row r="43" spans="1:1">
      <c r="A43" t="s">
        <v>59</v>
      </c>
    </row>
    <row r="44" spans="1:1">
      <c r="A44" t="s">
        <v>60</v>
      </c>
    </row>
    <row r="45" spans="1:1">
      <c r="A45" t="s">
        <v>61</v>
      </c>
    </row>
    <row r="46" spans="1:1">
      <c r="A46" t="s">
        <v>62</v>
      </c>
    </row>
    <row r="47" spans="1:1">
      <c r="A47" t="s">
        <v>63</v>
      </c>
    </row>
    <row r="48" spans="1:1">
      <c r="A48" t="s">
        <v>64</v>
      </c>
    </row>
    <row r="49" spans="1:91">
      <c r="A49" t="s">
        <v>65</v>
      </c>
    </row>
    <row r="50" spans="1:91">
      <c r="A50" t="s">
        <v>66</v>
      </c>
    </row>
    <row r="51" spans="1:91">
      <c r="A51" t="s">
        <v>67</v>
      </c>
    </row>
    <row r="52" spans="1:91">
      <c r="A52" t="s">
        <v>68</v>
      </c>
    </row>
    <row r="53" spans="1:91">
      <c r="A53" t="s">
        <v>69</v>
      </c>
    </row>
    <row r="54" spans="1:91">
      <c r="A54" t="s">
        <v>70</v>
      </c>
    </row>
    <row r="55" spans="1:91">
      <c r="A55" t="s">
        <v>71</v>
      </c>
    </row>
    <row r="56" spans="1:91">
      <c r="A56" t="s">
        <v>72</v>
      </c>
    </row>
    <row r="57" spans="1:91">
      <c r="A57" s="6"/>
      <c r="B57" s="6"/>
      <c r="C57" s="6"/>
      <c r="D57" s="6"/>
      <c r="E57" s="6"/>
      <c r="F57" s="6"/>
      <c r="G57" s="6"/>
      <c r="H57" s="6"/>
      <c r="I57" s="6"/>
      <c r="J57" s="6">
        <f>SUM(J4:J56)</f>
        <v>0</v>
      </c>
      <c r="K57" s="6">
        <f t="shared" ref="K57" si="79">SUM(K4:K56)</f>
        <v>0</v>
      </c>
      <c r="L57" s="6">
        <f t="shared" ref="L57:AQ57" si="80">SUM(L4:L56)</f>
        <v>36</v>
      </c>
      <c r="M57" s="6">
        <f t="shared" si="80"/>
        <v>35.795999999999999</v>
      </c>
      <c r="N57" s="9">
        <f t="shared" si="80"/>
        <v>70.693156000000002</v>
      </c>
      <c r="O57" s="6">
        <f t="shared" si="80"/>
        <v>70.292561449333334</v>
      </c>
      <c r="P57" s="6">
        <f t="shared" si="80"/>
        <v>108.89423693445377</v>
      </c>
      <c r="Q57" s="6">
        <f t="shared" si="80"/>
        <v>108.27716959182521</v>
      </c>
      <c r="R57" s="6">
        <f t="shared" si="80"/>
        <v>123.26359896413818</v>
      </c>
      <c r="S57" s="6">
        <f t="shared" si="80"/>
        <v>122.56510523667475</v>
      </c>
      <c r="T57" s="6">
        <f t="shared" si="80"/>
        <v>141.3705696403336</v>
      </c>
      <c r="U57" s="6">
        <f t="shared" si="80"/>
        <v>140.56946974570505</v>
      </c>
      <c r="V57" s="6">
        <f t="shared" si="80"/>
        <v>182.27290941714602</v>
      </c>
      <c r="W57" s="6">
        <f t="shared" si="80"/>
        <v>181.24002959711555</v>
      </c>
      <c r="X57" s="6">
        <f t="shared" si="80"/>
        <v>197.21300276273186</v>
      </c>
      <c r="Y57" s="6">
        <f t="shared" si="80"/>
        <v>196.09546241374306</v>
      </c>
      <c r="Z57" s="9">
        <f t="shared" si="80"/>
        <v>220.48425479339852</v>
      </c>
      <c r="AA57" s="6">
        <f t="shared" si="80"/>
        <v>219.23484401623594</v>
      </c>
      <c r="AB57" s="6">
        <f t="shared" si="80"/>
        <v>280.99251323347721</v>
      </c>
      <c r="AC57" s="6">
        <f t="shared" si="80"/>
        <v>279.40022232515423</v>
      </c>
      <c r="AD57" s="6">
        <f t="shared" si="80"/>
        <v>303.01695439864494</v>
      </c>
      <c r="AE57" s="6">
        <f t="shared" si="80"/>
        <v>301.29985832371938</v>
      </c>
      <c r="AF57" s="6">
        <f t="shared" si="80"/>
        <v>331.09249245988491</v>
      </c>
      <c r="AG57" s="6">
        <f t="shared" si="80"/>
        <v>329.21630166927895</v>
      </c>
      <c r="AH57" s="6">
        <f t="shared" si="80"/>
        <v>389.85074262648635</v>
      </c>
      <c r="AI57" s="6">
        <f t="shared" si="80"/>
        <v>387.64158841826958</v>
      </c>
      <c r="AJ57" s="6">
        <f t="shared" si="80"/>
        <v>410.44495275056613</v>
      </c>
      <c r="AK57" s="6">
        <f t="shared" si="80"/>
        <v>408.11909801831291</v>
      </c>
      <c r="AL57" s="9">
        <f t="shared" si="80"/>
        <v>443.3064231295424</v>
      </c>
      <c r="AM57" s="6">
        <f t="shared" si="80"/>
        <v>440.79435339847504</v>
      </c>
      <c r="AN57" s="6">
        <f t="shared" si="80"/>
        <v>513.29651872921704</v>
      </c>
      <c r="AO57" s="6">
        <f t="shared" si="80"/>
        <v>510.38783845641808</v>
      </c>
      <c r="AP57" s="6">
        <f t="shared" si="80"/>
        <v>507.13838840783546</v>
      </c>
      <c r="AQ57" s="6">
        <f t="shared" si="80"/>
        <v>504.26460420685771</v>
      </c>
      <c r="AR57" s="6">
        <f t="shared" ref="AR57:BW57" si="81">SUM(AR4:AR56)</f>
        <v>509.30878379312247</v>
      </c>
      <c r="AS57" s="6">
        <f t="shared" si="81"/>
        <v>506.42270068496151</v>
      </c>
      <c r="AT57" s="6">
        <f t="shared" si="81"/>
        <v>533.16594872563974</v>
      </c>
      <c r="AU57" s="6">
        <f t="shared" si="81"/>
        <v>530.14467501619447</v>
      </c>
      <c r="AV57" s="6">
        <f t="shared" si="81"/>
        <v>538.98571252892657</v>
      </c>
      <c r="AW57" s="6">
        <f t="shared" si="81"/>
        <v>535.93146015792922</v>
      </c>
      <c r="AX57" s="9">
        <f t="shared" si="81"/>
        <v>553.95100355598083</v>
      </c>
      <c r="AY57" s="6">
        <f t="shared" si="81"/>
        <v>550.81194786916365</v>
      </c>
      <c r="AZ57" s="6">
        <f t="shared" si="81"/>
        <v>586.85225731355763</v>
      </c>
      <c r="BA57" s="6">
        <f t="shared" si="81"/>
        <v>583.52676118878082</v>
      </c>
      <c r="BB57" s="6">
        <f t="shared" si="81"/>
        <v>595.88474040163874</v>
      </c>
      <c r="BC57" s="6">
        <f t="shared" si="81"/>
        <v>592.50806020602943</v>
      </c>
      <c r="BD57" s="6">
        <f t="shared" si="81"/>
        <v>605.14746082092017</v>
      </c>
      <c r="BE57" s="6">
        <f t="shared" si="81"/>
        <v>601.71829187626827</v>
      </c>
      <c r="BF57" s="6">
        <f t="shared" si="81"/>
        <v>607.68336336864263</v>
      </c>
      <c r="BG57" s="6">
        <f t="shared" si="81"/>
        <v>604.2398243095538</v>
      </c>
      <c r="BH57" s="6">
        <f t="shared" si="81"/>
        <v>604.56572203033545</v>
      </c>
      <c r="BI57" s="6">
        <f t="shared" si="81"/>
        <v>601.13984960549692</v>
      </c>
      <c r="BJ57" s="9">
        <f t="shared" si="81"/>
        <v>608.67079469756902</v>
      </c>
      <c r="BK57" s="6">
        <f t="shared" si="81"/>
        <v>605.22166019428278</v>
      </c>
      <c r="BL57" s="6">
        <f t="shared" si="81"/>
        <v>549.08850777031807</v>
      </c>
      <c r="BM57" s="6">
        <f t="shared" si="81"/>
        <v>545.97700622628622</v>
      </c>
      <c r="BN57" s="6">
        <f t="shared" si="81"/>
        <v>521.80171131785846</v>
      </c>
      <c r="BO57" s="6">
        <f t="shared" si="81"/>
        <v>518.84483495372388</v>
      </c>
      <c r="BP57" s="6">
        <f t="shared" si="81"/>
        <v>484.28257641260114</v>
      </c>
      <c r="BQ57" s="6">
        <f t="shared" si="81"/>
        <v>481.53830847959642</v>
      </c>
      <c r="BR57" s="6">
        <f t="shared" si="81"/>
        <v>415.56531577877547</v>
      </c>
      <c r="BS57" s="6">
        <f t="shared" si="81"/>
        <v>413.21044565602892</v>
      </c>
      <c r="BT57" s="6">
        <f t="shared" si="81"/>
        <v>385.57120954953695</v>
      </c>
      <c r="BU57" s="6">
        <f t="shared" si="81"/>
        <v>383.38630602875628</v>
      </c>
      <c r="BV57" s="9">
        <f t="shared" si="81"/>
        <v>349.59164581820829</v>
      </c>
      <c r="BW57" s="6">
        <f t="shared" si="81"/>
        <v>347.61062649190512</v>
      </c>
      <c r="BX57" s="6">
        <f t="shared" ref="BX57:CM57" si="82">SUM(BX4:BX56)</f>
        <v>292.9372699255872</v>
      </c>
      <c r="BY57" s="6">
        <f t="shared" si="82"/>
        <v>291.27729206267543</v>
      </c>
      <c r="BZ57" s="6">
        <f t="shared" si="82"/>
        <v>268.54529553450811</v>
      </c>
      <c r="CA57" s="6">
        <f t="shared" si="82"/>
        <v>267.02353885981262</v>
      </c>
      <c r="CB57" s="6">
        <f t="shared" si="82"/>
        <v>233.88826766322205</v>
      </c>
      <c r="CC57" s="6">
        <f t="shared" si="82"/>
        <v>232.56290081313045</v>
      </c>
      <c r="CD57" s="6">
        <f t="shared" si="82"/>
        <v>168.0007687557528</v>
      </c>
      <c r="CE57" s="6">
        <f t="shared" si="82"/>
        <v>167.0487643994702</v>
      </c>
      <c r="CF57" s="6">
        <f t="shared" si="82"/>
        <v>140.80444448676525</v>
      </c>
      <c r="CG57" s="6">
        <f t="shared" si="82"/>
        <v>140.0065526346736</v>
      </c>
      <c r="CH57" s="9">
        <f t="shared" si="82"/>
        <v>107.59104436002549</v>
      </c>
      <c r="CI57" s="6">
        <f t="shared" si="82"/>
        <v>106.98136177531867</v>
      </c>
      <c r="CJ57" s="6">
        <f t="shared" si="82"/>
        <v>53.671571042394717</v>
      </c>
      <c r="CK57" s="6">
        <f t="shared" si="82"/>
        <v>53.36743213982114</v>
      </c>
      <c r="CL57" s="6">
        <f t="shared" si="82"/>
        <v>31.983591484549951</v>
      </c>
      <c r="CM57" s="6">
        <f t="shared" si="82"/>
        <v>31.802351132804169</v>
      </c>
    </row>
  </sheetData>
  <phoneticPr fontId="10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120" zoomScaleNormal="120" zoomScalePageLayoutView="120" workbookViewId="0">
      <selection activeCell="G17" sqref="G17"/>
    </sheetView>
  </sheetViews>
  <sheetFormatPr baseColWidth="10" defaultColWidth="8.83203125" defaultRowHeight="14" x14ac:dyDescent="0"/>
  <cols>
    <col min="1" max="1" width="2.6640625" customWidth="1"/>
    <col min="2" max="2" width="22.6640625" customWidth="1"/>
    <col min="3" max="7" width="15.6640625" customWidth="1"/>
  </cols>
  <sheetData>
    <row r="1" spans="1:7" ht="20">
      <c r="A1" s="48" t="s">
        <v>166</v>
      </c>
    </row>
    <row r="2" spans="1:7">
      <c r="C2" s="47" t="s">
        <v>167</v>
      </c>
      <c r="D2" s="47" t="s">
        <v>168</v>
      </c>
      <c r="E2" s="47" t="s">
        <v>169</v>
      </c>
      <c r="F2" s="47" t="s">
        <v>175</v>
      </c>
      <c r="G2" s="47" t="s">
        <v>176</v>
      </c>
    </row>
    <row r="3" spans="1:7">
      <c r="A3" t="s">
        <v>153</v>
      </c>
      <c r="C3" s="27">
        <f>SUM('Contribution Margin'!C5:N5)</f>
        <v>1800000</v>
      </c>
      <c r="D3" s="27">
        <f>SUM('Contribution Margin'!O5:Z5)</f>
        <v>8700000</v>
      </c>
      <c r="E3" s="27">
        <f>SUM('Contribution Margin'!AA5:AL5)</f>
        <v>9000000</v>
      </c>
      <c r="F3" s="27">
        <f>SUM('Revenue Forecast'!AM13:AX13)</f>
        <v>9000000</v>
      </c>
      <c r="G3" s="27">
        <f>SUM('Revenue Forecast'!AY13:BJ13)</f>
        <v>9000000</v>
      </c>
    </row>
    <row r="4" spans="1:7">
      <c r="C4" s="27"/>
      <c r="D4" s="27"/>
      <c r="E4" s="27"/>
      <c r="F4" s="27"/>
      <c r="G4" s="27"/>
    </row>
    <row r="5" spans="1:7">
      <c r="A5" t="s">
        <v>154</v>
      </c>
      <c r="C5" s="27">
        <f>SUM('Contribution Margin'!C7:N7)</f>
        <v>-1359041.666666667</v>
      </c>
      <c r="D5" s="27">
        <f>SUM('Contribution Margin'!O7:Z7)</f>
        <v>-2478447.3999999994</v>
      </c>
      <c r="E5" s="27">
        <f>SUM('Contribution Margin'!AA7:AL7)</f>
        <v>-3324759.1</v>
      </c>
      <c r="F5" s="27">
        <f>SUM('Contribution Margin'!AM7:AX7)</f>
        <v>-3720731.7290000003</v>
      </c>
      <c r="G5" s="27">
        <f>SUM('Contribution Margin'!AY7:BJ7)</f>
        <v>-3911299.0928699984</v>
      </c>
    </row>
    <row r="6" spans="1:7">
      <c r="A6" t="s">
        <v>155</v>
      </c>
      <c r="C6" s="27">
        <f>SUM('Contribution Margin'!C8:N8)</f>
        <v>-25648.04808</v>
      </c>
      <c r="D6" s="27">
        <f>SUM('Contribution Margin'!O8:Z8)</f>
        <v>-322656.90669838781</v>
      </c>
      <c r="E6" s="27">
        <f>SUM('Contribution Margin'!AA8:AL8)</f>
        <v>-735050.8784465231</v>
      </c>
      <c r="F6" s="27">
        <f>SUM('Contribution Margin'!AM8:AX8)</f>
        <v>-1113082.5577790805</v>
      </c>
      <c r="G6" s="27">
        <f>SUM('Contribution Margin'!AY8:BJ8)</f>
        <v>-1285694.8332638321</v>
      </c>
    </row>
    <row r="7" spans="1:7">
      <c r="A7" s="6"/>
      <c r="B7" s="6" t="s">
        <v>156</v>
      </c>
      <c r="C7" s="28">
        <f>SUM(C5:C6)</f>
        <v>-1384689.7147466671</v>
      </c>
      <c r="D7" s="28">
        <f t="shared" ref="D7:G7" si="0">SUM(D5:D6)</f>
        <v>-2801104.3066983875</v>
      </c>
      <c r="E7" s="28">
        <f t="shared" si="0"/>
        <v>-4059809.9784465232</v>
      </c>
      <c r="F7" s="28">
        <f t="shared" si="0"/>
        <v>-4833814.2867790805</v>
      </c>
      <c r="G7" s="28">
        <f t="shared" si="0"/>
        <v>-5196993.9261338301</v>
      </c>
    </row>
    <row r="8" spans="1:7">
      <c r="C8" s="27"/>
      <c r="D8" s="27"/>
      <c r="E8" s="27"/>
      <c r="F8" s="27"/>
      <c r="G8" s="27"/>
    </row>
    <row r="9" spans="1:7">
      <c r="A9" t="s">
        <v>157</v>
      </c>
      <c r="C9" s="27"/>
      <c r="D9" s="27"/>
      <c r="E9" s="27"/>
      <c r="F9" s="27"/>
      <c r="G9" s="27"/>
    </row>
    <row r="10" spans="1:7">
      <c r="B10" t="s">
        <v>158</v>
      </c>
      <c r="C10" s="27">
        <f>SUM('Contribution Margin'!C12:N12)</f>
        <v>-108000</v>
      </c>
      <c r="D10" s="27">
        <f>SUM('Contribution Margin'!O12:Z12)</f>
        <v>-522000</v>
      </c>
      <c r="E10" s="27">
        <f>SUM('Contribution Margin'!AA12:AL12)</f>
        <v>-540000</v>
      </c>
      <c r="F10" s="27">
        <f>SUM('Contribution Margin'!AM12:AX12)</f>
        <v>-540000</v>
      </c>
      <c r="G10" s="27">
        <f>SUM('Contribution Margin'!AY12:BJ12)</f>
        <v>-540000</v>
      </c>
    </row>
    <row r="11" spans="1:7">
      <c r="B11" t="s">
        <v>159</v>
      </c>
      <c r="C11" s="27">
        <f>SUM('Contribution Margin'!C13:N13)</f>
        <v>-360000</v>
      </c>
      <c r="D11" s="27">
        <f>SUM('Contribution Margin'!O13:Z13)</f>
        <v>-1740000</v>
      </c>
      <c r="E11" s="27">
        <f>SUM('Contribution Margin'!AA13:AL13)</f>
        <v>-1800000</v>
      </c>
      <c r="F11" s="27">
        <f>SUM('Contribution Margin'!AM13:AX13)</f>
        <v>-1800000</v>
      </c>
      <c r="G11" s="27">
        <f>SUM('Contribution Margin'!AY13:BJ13)</f>
        <v>-1800000</v>
      </c>
    </row>
    <row r="12" spans="1:7">
      <c r="B12" t="s">
        <v>160</v>
      </c>
      <c r="C12" s="27">
        <f>SUM('Contribution Margin'!C14:N14)</f>
        <v>-27000</v>
      </c>
      <c r="D12" s="27">
        <f>SUM('Contribution Margin'!O14:Z14)</f>
        <v>-130500</v>
      </c>
      <c r="E12" s="27">
        <f>SUM('Contribution Margin'!AA14:AL14)</f>
        <v>-135000</v>
      </c>
      <c r="F12" s="27">
        <f>SUM('Contribution Margin'!AM14:AX14)</f>
        <v>-135000</v>
      </c>
      <c r="G12" s="27">
        <f>SUM('Contribution Margin'!AY14:BJ14)</f>
        <v>-135000</v>
      </c>
    </row>
    <row r="13" spans="1:7">
      <c r="B13" t="s">
        <v>161</v>
      </c>
      <c r="C13" s="27">
        <f>SUM('Contribution Margin'!C15:N15)</f>
        <v>-36000</v>
      </c>
      <c r="D13" s="27">
        <f>SUM('Contribution Margin'!O15:Z15)</f>
        <v>-174000</v>
      </c>
      <c r="E13" s="27">
        <f>SUM('Contribution Margin'!AA15:AL15)</f>
        <v>-180000</v>
      </c>
      <c r="F13" s="27">
        <f>SUM('Contribution Margin'!AM15:AX15)</f>
        <v>-180000</v>
      </c>
      <c r="G13" s="27">
        <f>SUM('Contribution Margin'!AY15:BJ15)</f>
        <v>-180000</v>
      </c>
    </row>
    <row r="14" spans="1:7">
      <c r="B14" t="s">
        <v>162</v>
      </c>
      <c r="C14" s="27">
        <f>SUM('Contribution Margin'!C16:N16)</f>
        <v>-54000</v>
      </c>
      <c r="D14" s="27">
        <f>SUM('Contribution Margin'!O16:Z16)</f>
        <v>-261000</v>
      </c>
      <c r="E14" s="27">
        <f>SUM('Contribution Margin'!AA16:AL16)</f>
        <v>-270000</v>
      </c>
      <c r="F14" s="27">
        <f>SUM('Contribution Margin'!AM16:AX16)</f>
        <v>-270000</v>
      </c>
      <c r="G14" s="27">
        <f>SUM('Contribution Margin'!AY16:BJ16)</f>
        <v>-270000</v>
      </c>
    </row>
    <row r="15" spans="1:7">
      <c r="A15" s="6"/>
      <c r="B15" s="6" t="s">
        <v>141</v>
      </c>
      <c r="C15" s="28">
        <f>SUM(C9:C14)</f>
        <v>-585000</v>
      </c>
      <c r="D15" s="28">
        <f t="shared" ref="D15:E15" si="1">SUM(D9:D14)</f>
        <v>-2827500</v>
      </c>
      <c r="E15" s="28">
        <f t="shared" si="1"/>
        <v>-2925000</v>
      </c>
      <c r="F15" s="28">
        <f t="shared" ref="F15:G15" si="2">SUM(F9:F14)</f>
        <v>-2925000</v>
      </c>
      <c r="G15" s="28">
        <f t="shared" si="2"/>
        <v>-2925000</v>
      </c>
    </row>
    <row r="16" spans="1:7">
      <c r="F16" s="27"/>
      <c r="G16" s="27"/>
    </row>
    <row r="17" spans="1:7">
      <c r="A17" s="45" t="s">
        <v>163</v>
      </c>
      <c r="B17" s="45"/>
      <c r="C17" s="46">
        <f>SUM(C3,C7,C15)</f>
        <v>-169689.71474666707</v>
      </c>
      <c r="D17" s="46">
        <f t="shared" ref="D17:E17" si="3">SUM(D3,D7,D15)</f>
        <v>3071395.6933016125</v>
      </c>
      <c r="E17" s="46">
        <f t="shared" si="3"/>
        <v>2015190.0215534773</v>
      </c>
      <c r="F17" s="66">
        <f t="shared" ref="F17:G17" si="4">SUM(F3,F7,F15)</f>
        <v>1241185.7132209195</v>
      </c>
      <c r="G17" s="66">
        <f t="shared" si="4"/>
        <v>878006.0738661699</v>
      </c>
    </row>
    <row r="20" spans="1:7">
      <c r="C20" s="52"/>
    </row>
    <row r="21" spans="1:7">
      <c r="C21" s="54"/>
    </row>
    <row r="22" spans="1:7">
      <c r="C22" s="54"/>
    </row>
  </sheetData>
  <pageMargins left="0.25" right="0.25" top="0.75" bottom="0.75" header="0.3" footer="0.3"/>
  <headerFooter>
    <oddHeader>&amp;C&amp;F
&amp;A</oddHeader>
    <oddFooter>&amp;L&amp;6&amp;Z
&amp;F&amp;C&amp;8&amp;P of &amp;N&amp;R&amp;8&amp;T
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5" sqref="J5"/>
    </sheetView>
  </sheetViews>
  <sheetFormatPr baseColWidth="10" defaultColWidth="8.83203125" defaultRowHeight="14" x14ac:dyDescent="0"/>
  <cols>
    <col min="1" max="1" width="2.6640625" customWidth="1"/>
    <col min="2" max="2" width="23.5" customWidth="1"/>
    <col min="3" max="5" width="10.1640625" bestFit="1" customWidth="1"/>
    <col min="6" max="6" width="10.83203125" bestFit="1" customWidth="1"/>
    <col min="7" max="7" width="10.1640625" bestFit="1" customWidth="1"/>
    <col min="8" max="8" width="10.5" bestFit="1" customWidth="1"/>
    <col min="9" max="9" width="10.1640625" bestFit="1" customWidth="1"/>
    <col min="10" max="10" width="9.6640625" bestFit="1" customWidth="1"/>
    <col min="11" max="11" width="11.33203125" bestFit="1" customWidth="1"/>
    <col min="12" max="12" width="9.6640625" bestFit="1" customWidth="1"/>
    <col min="13" max="13" width="11.33203125" bestFit="1" customWidth="1"/>
    <col min="14" max="14" width="9.6640625" bestFit="1" customWidth="1"/>
    <col min="15" max="19" width="11.33203125" bestFit="1" customWidth="1"/>
    <col min="20" max="20" width="10.5" bestFit="1" customWidth="1"/>
    <col min="21" max="21" width="10.1640625" bestFit="1" customWidth="1"/>
    <col min="22" max="22" width="10.5" bestFit="1" customWidth="1"/>
    <col min="23" max="23" width="9.6640625" bestFit="1" customWidth="1"/>
    <col min="24" max="24" width="10.5" bestFit="1" customWidth="1"/>
    <col min="25" max="25" width="9.6640625" bestFit="1" customWidth="1"/>
    <col min="26" max="26" width="10.5" bestFit="1" customWidth="1"/>
    <col min="27" max="27" width="9.6640625" bestFit="1" customWidth="1"/>
    <col min="28" max="28" width="10.5" bestFit="1" customWidth="1"/>
    <col min="29" max="29" width="9.6640625" bestFit="1" customWidth="1"/>
    <col min="30" max="30" width="10.83203125" bestFit="1" customWidth="1"/>
    <col min="31" max="41" width="10.5" bestFit="1" customWidth="1"/>
    <col min="42" max="42" width="10.83203125" bestFit="1" customWidth="1"/>
    <col min="43" max="53" width="10.5" bestFit="1" customWidth="1"/>
    <col min="54" max="54" width="10.83203125" bestFit="1" customWidth="1"/>
    <col min="55" max="55" width="10.5" bestFit="1" customWidth="1"/>
    <col min="56" max="56" width="11.5" bestFit="1" customWidth="1"/>
    <col min="57" max="57" width="10.5" bestFit="1" customWidth="1"/>
    <col min="58" max="62" width="11.5" bestFit="1" customWidth="1"/>
  </cols>
  <sheetData>
    <row r="1" spans="1:62" ht="18">
      <c r="A1" s="20"/>
      <c r="B1" s="9"/>
      <c r="C1" s="49" t="s">
        <v>170</v>
      </c>
      <c r="D1" s="6"/>
      <c r="E1" s="6"/>
      <c r="F1" s="6"/>
      <c r="G1" s="6"/>
      <c r="H1" s="6"/>
      <c r="I1" s="6"/>
      <c r="J1" s="6"/>
      <c r="K1" s="6"/>
      <c r="L1" s="6"/>
      <c r="M1" s="6"/>
      <c r="N1" s="9"/>
      <c r="O1" s="49" t="s">
        <v>171</v>
      </c>
      <c r="P1" s="6"/>
      <c r="Q1" s="6"/>
      <c r="R1" s="6"/>
      <c r="S1" s="6"/>
      <c r="T1" s="6"/>
      <c r="U1" s="6"/>
      <c r="V1" s="6"/>
      <c r="W1" s="6"/>
      <c r="X1" s="6"/>
      <c r="Y1" s="6"/>
      <c r="Z1" s="9"/>
      <c r="AA1" s="49" t="s">
        <v>172</v>
      </c>
      <c r="AB1" s="6"/>
      <c r="AC1" s="6"/>
      <c r="AD1" s="6"/>
      <c r="AE1" s="6"/>
      <c r="AF1" s="6"/>
      <c r="AG1" s="6"/>
      <c r="AH1" s="6"/>
      <c r="AI1" s="6"/>
      <c r="AJ1" s="6"/>
      <c r="AK1" s="6"/>
      <c r="AL1" s="9"/>
      <c r="AM1" s="49" t="s">
        <v>177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9"/>
      <c r="AY1" s="49" t="s">
        <v>178</v>
      </c>
      <c r="AZ1" s="6"/>
      <c r="BA1" s="6"/>
      <c r="BB1" s="6"/>
      <c r="BC1" s="6"/>
      <c r="BD1" s="6"/>
      <c r="BE1" s="6"/>
      <c r="BF1" s="6"/>
      <c r="BG1" s="6"/>
      <c r="BH1" s="6"/>
      <c r="BI1" s="6"/>
      <c r="BJ1" s="9"/>
    </row>
    <row r="2" spans="1:62">
      <c r="A2" s="1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1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  <c r="AM2" s="1"/>
      <c r="AN2" s="2"/>
      <c r="AO2" s="2"/>
      <c r="AP2" s="2"/>
      <c r="AQ2" s="2"/>
      <c r="AR2" s="2"/>
      <c r="AS2" s="2"/>
      <c r="AT2" s="2"/>
      <c r="AU2" s="2"/>
      <c r="AV2" s="2"/>
      <c r="AW2" s="2"/>
      <c r="AX2" s="3"/>
      <c r="AY2" s="1"/>
      <c r="AZ2" s="2"/>
      <c r="BA2" s="2"/>
      <c r="BB2" s="2"/>
      <c r="BC2" s="2"/>
      <c r="BD2" s="2"/>
      <c r="BE2" s="2"/>
      <c r="BF2" s="2"/>
      <c r="BG2" s="2"/>
      <c r="BH2" s="2"/>
      <c r="BI2" s="2"/>
      <c r="BJ2" s="3"/>
    </row>
    <row r="3" spans="1:62">
      <c r="A3" s="18"/>
      <c r="B3" s="23"/>
      <c r="C3" s="19" t="s">
        <v>96</v>
      </c>
      <c r="D3" s="19" t="s">
        <v>97</v>
      </c>
      <c r="E3" s="19" t="s">
        <v>98</v>
      </c>
      <c r="F3" s="19" t="s">
        <v>99</v>
      </c>
      <c r="G3" s="19" t="s">
        <v>100</v>
      </c>
      <c r="H3" s="19" t="s">
        <v>101</v>
      </c>
      <c r="I3" s="19" t="s">
        <v>102</v>
      </c>
      <c r="J3" s="19" t="s">
        <v>103</v>
      </c>
      <c r="K3" s="19" t="s">
        <v>104</v>
      </c>
      <c r="L3" s="19" t="s">
        <v>105</v>
      </c>
      <c r="M3" s="19" t="s">
        <v>106</v>
      </c>
      <c r="N3" s="23" t="s">
        <v>107</v>
      </c>
      <c r="O3" s="19" t="s">
        <v>96</v>
      </c>
      <c r="P3" s="19" t="s">
        <v>97</v>
      </c>
      <c r="Q3" s="19" t="s">
        <v>98</v>
      </c>
      <c r="R3" s="19" t="s">
        <v>99</v>
      </c>
      <c r="S3" s="19" t="s">
        <v>100</v>
      </c>
      <c r="T3" s="19" t="s">
        <v>101</v>
      </c>
      <c r="U3" s="19" t="s">
        <v>102</v>
      </c>
      <c r="V3" s="19" t="s">
        <v>103</v>
      </c>
      <c r="W3" s="19" t="s">
        <v>104</v>
      </c>
      <c r="X3" s="19" t="s">
        <v>105</v>
      </c>
      <c r="Y3" s="19" t="s">
        <v>106</v>
      </c>
      <c r="Z3" s="23" t="s">
        <v>107</v>
      </c>
      <c r="AA3" s="18" t="s">
        <v>96</v>
      </c>
      <c r="AB3" s="19" t="s">
        <v>97</v>
      </c>
      <c r="AC3" s="19" t="s">
        <v>98</v>
      </c>
      <c r="AD3" s="19" t="s">
        <v>99</v>
      </c>
      <c r="AE3" s="19" t="s">
        <v>100</v>
      </c>
      <c r="AF3" s="19" t="s">
        <v>101</v>
      </c>
      <c r="AG3" s="19" t="s">
        <v>102</v>
      </c>
      <c r="AH3" s="19" t="s">
        <v>103</v>
      </c>
      <c r="AI3" s="19" t="s">
        <v>104</v>
      </c>
      <c r="AJ3" s="19" t="s">
        <v>105</v>
      </c>
      <c r="AK3" s="19" t="s">
        <v>106</v>
      </c>
      <c r="AL3" s="23" t="s">
        <v>107</v>
      </c>
      <c r="AM3" s="18" t="s">
        <v>96</v>
      </c>
      <c r="AN3" s="19" t="s">
        <v>97</v>
      </c>
      <c r="AO3" s="19" t="s">
        <v>98</v>
      </c>
      <c r="AP3" s="19" t="s">
        <v>99</v>
      </c>
      <c r="AQ3" s="19" t="s">
        <v>100</v>
      </c>
      <c r="AR3" s="19" t="s">
        <v>101</v>
      </c>
      <c r="AS3" s="19" t="s">
        <v>102</v>
      </c>
      <c r="AT3" s="19" t="s">
        <v>103</v>
      </c>
      <c r="AU3" s="19" t="s">
        <v>104</v>
      </c>
      <c r="AV3" s="19" t="s">
        <v>105</v>
      </c>
      <c r="AW3" s="19" t="s">
        <v>106</v>
      </c>
      <c r="AX3" s="23" t="s">
        <v>107</v>
      </c>
      <c r="AY3" s="18" t="s">
        <v>96</v>
      </c>
      <c r="AZ3" s="19" t="s">
        <v>97</v>
      </c>
      <c r="BA3" s="19" t="s">
        <v>98</v>
      </c>
      <c r="BB3" s="19" t="s">
        <v>99</v>
      </c>
      <c r="BC3" s="19" t="s">
        <v>100</v>
      </c>
      <c r="BD3" s="19" t="s">
        <v>101</v>
      </c>
      <c r="BE3" s="19" t="s">
        <v>102</v>
      </c>
      <c r="BF3" s="19" t="s">
        <v>103</v>
      </c>
      <c r="BG3" s="19" t="s">
        <v>104</v>
      </c>
      <c r="BH3" s="19" t="s">
        <v>105</v>
      </c>
      <c r="BI3" s="19" t="s">
        <v>106</v>
      </c>
      <c r="BJ3" s="23" t="s">
        <v>107</v>
      </c>
    </row>
    <row r="4" spans="1:62" ht="1.5" customHeight="1">
      <c r="A4" s="1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1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1"/>
      <c r="AN4" s="2"/>
      <c r="AO4" s="2"/>
      <c r="AP4" s="2"/>
      <c r="AQ4" s="2"/>
      <c r="AR4" s="2"/>
      <c r="AS4" s="2"/>
      <c r="AT4" s="2"/>
      <c r="AU4" s="2"/>
      <c r="AV4" s="2"/>
      <c r="AW4" s="2"/>
      <c r="AX4" s="3"/>
      <c r="AY4" s="1"/>
      <c r="AZ4" s="2"/>
      <c r="BA4" s="2"/>
      <c r="BB4" s="2"/>
      <c r="BC4" s="2"/>
      <c r="BD4" s="2"/>
      <c r="BE4" s="2"/>
      <c r="BF4" s="2"/>
      <c r="BG4" s="2"/>
      <c r="BH4" s="2"/>
      <c r="BI4" s="2"/>
      <c r="BJ4" s="3"/>
    </row>
    <row r="5" spans="1:62">
      <c r="A5" s="1" t="s">
        <v>153</v>
      </c>
      <c r="B5" s="3"/>
      <c r="C5" s="14">
        <f>'Revenue Forecast'!C13</f>
        <v>0</v>
      </c>
      <c r="D5" s="14">
        <f>'Revenue Forecast'!D13</f>
        <v>0</v>
      </c>
      <c r="E5" s="14">
        <f>'Revenue Forecast'!E13</f>
        <v>0</v>
      </c>
      <c r="F5" s="14">
        <f>'Revenue Forecast'!F13</f>
        <v>0</v>
      </c>
      <c r="G5" s="14">
        <f>'Revenue Forecast'!G13</f>
        <v>0</v>
      </c>
      <c r="H5" s="14">
        <f>'Revenue Forecast'!H13</f>
        <v>0</v>
      </c>
      <c r="I5" s="14">
        <f>'Revenue Forecast'!I13</f>
        <v>0</v>
      </c>
      <c r="J5" s="14">
        <f>'Revenue Forecast'!J13</f>
        <v>300000</v>
      </c>
      <c r="K5" s="14">
        <f>'Revenue Forecast'!K13</f>
        <v>0</v>
      </c>
      <c r="L5" s="14">
        <f>'Revenue Forecast'!L13</f>
        <v>600000</v>
      </c>
      <c r="M5" s="14">
        <f>'Revenue Forecast'!M13</f>
        <v>0</v>
      </c>
      <c r="N5" s="31">
        <f>'Revenue Forecast'!N13</f>
        <v>900000</v>
      </c>
      <c r="O5" s="14">
        <f>'Revenue Forecast'!O13</f>
        <v>0</v>
      </c>
      <c r="P5" s="14">
        <f>'Revenue Forecast'!P13</f>
        <v>1200000</v>
      </c>
      <c r="Q5" s="14">
        <f>'Revenue Forecast'!Q13</f>
        <v>0</v>
      </c>
      <c r="R5" s="14">
        <f>'Revenue Forecast'!R13</f>
        <v>1500000</v>
      </c>
      <c r="S5" s="14">
        <f>'Revenue Forecast'!S13</f>
        <v>0</v>
      </c>
      <c r="T5" s="14">
        <f>'Revenue Forecast'!T13</f>
        <v>1500000</v>
      </c>
      <c r="U5" s="14">
        <f>'Revenue Forecast'!U13</f>
        <v>0</v>
      </c>
      <c r="V5" s="14">
        <f>'Revenue Forecast'!V13</f>
        <v>1500000</v>
      </c>
      <c r="W5" s="14">
        <f>'Revenue Forecast'!W13</f>
        <v>0</v>
      </c>
      <c r="X5" s="14">
        <f>'Revenue Forecast'!X13</f>
        <v>1500000</v>
      </c>
      <c r="Y5" s="14">
        <f>'Revenue Forecast'!Y13</f>
        <v>0</v>
      </c>
      <c r="Z5" s="31">
        <f>'Revenue Forecast'!Z13</f>
        <v>1500000</v>
      </c>
      <c r="AA5" s="35">
        <f>'Revenue Forecast'!AA13</f>
        <v>0</v>
      </c>
      <c r="AB5" s="14">
        <f>'Revenue Forecast'!AB13</f>
        <v>1500000</v>
      </c>
      <c r="AC5" s="14">
        <f>'Revenue Forecast'!AC13</f>
        <v>0</v>
      </c>
      <c r="AD5" s="14">
        <f>'Revenue Forecast'!AD13</f>
        <v>1500000</v>
      </c>
      <c r="AE5" s="14">
        <f>'Revenue Forecast'!AE13</f>
        <v>0</v>
      </c>
      <c r="AF5" s="14">
        <f>'Revenue Forecast'!AF13</f>
        <v>1500000</v>
      </c>
      <c r="AG5" s="14">
        <f>'Revenue Forecast'!AG13</f>
        <v>0</v>
      </c>
      <c r="AH5" s="14">
        <f>'Revenue Forecast'!AH13</f>
        <v>1500000</v>
      </c>
      <c r="AI5" s="14">
        <f>'Revenue Forecast'!AI13</f>
        <v>0</v>
      </c>
      <c r="AJ5" s="14">
        <f>'Revenue Forecast'!AJ13</f>
        <v>1500000</v>
      </c>
      <c r="AK5" s="14">
        <f>'Revenue Forecast'!AK13</f>
        <v>0</v>
      </c>
      <c r="AL5" s="31">
        <f>'Revenue Forecast'!AL13</f>
        <v>1500000</v>
      </c>
      <c r="AM5" s="35">
        <f>'Revenue Forecast'!AM13</f>
        <v>0</v>
      </c>
      <c r="AN5" s="14">
        <f>'Revenue Forecast'!AN13</f>
        <v>1500000</v>
      </c>
      <c r="AO5" s="14">
        <f>'Revenue Forecast'!AO13</f>
        <v>0</v>
      </c>
      <c r="AP5" s="14">
        <f>'Revenue Forecast'!AP13</f>
        <v>1500000</v>
      </c>
      <c r="AQ5" s="14">
        <f>'Revenue Forecast'!AQ13</f>
        <v>0</v>
      </c>
      <c r="AR5" s="14">
        <f>'Revenue Forecast'!AR13</f>
        <v>1500000</v>
      </c>
      <c r="AS5" s="14">
        <f>'Revenue Forecast'!AS13</f>
        <v>0</v>
      </c>
      <c r="AT5" s="14">
        <f>'Revenue Forecast'!AT13</f>
        <v>1500000</v>
      </c>
      <c r="AU5" s="14">
        <f>'Revenue Forecast'!AU13</f>
        <v>0</v>
      </c>
      <c r="AV5" s="14">
        <f>'Revenue Forecast'!AV13</f>
        <v>1500000</v>
      </c>
      <c r="AW5" s="14">
        <f>'Revenue Forecast'!AW13</f>
        <v>0</v>
      </c>
      <c r="AX5" s="31">
        <f>'Revenue Forecast'!AX13</f>
        <v>1500000</v>
      </c>
      <c r="AY5" s="35">
        <f>'Revenue Forecast'!AY13</f>
        <v>0</v>
      </c>
      <c r="AZ5" s="14">
        <f>'Revenue Forecast'!AZ13</f>
        <v>1500000</v>
      </c>
      <c r="BA5" s="14">
        <f>'Revenue Forecast'!BA13</f>
        <v>0</v>
      </c>
      <c r="BB5" s="14">
        <f>'Revenue Forecast'!BB13</f>
        <v>1500000</v>
      </c>
      <c r="BC5" s="14">
        <f>'Revenue Forecast'!BC13</f>
        <v>0</v>
      </c>
      <c r="BD5" s="14">
        <f>'Revenue Forecast'!BD13</f>
        <v>1500000</v>
      </c>
      <c r="BE5" s="14">
        <f>'Revenue Forecast'!BE13</f>
        <v>0</v>
      </c>
      <c r="BF5" s="14">
        <f>'Revenue Forecast'!BF13</f>
        <v>1500000</v>
      </c>
      <c r="BG5" s="14">
        <f>'Revenue Forecast'!BG13</f>
        <v>0</v>
      </c>
      <c r="BH5" s="14">
        <f>'Revenue Forecast'!BH13</f>
        <v>1500000</v>
      </c>
      <c r="BI5" s="14">
        <f>'Revenue Forecast'!BI13</f>
        <v>0</v>
      </c>
      <c r="BJ5" s="31">
        <f>'Revenue Forecast'!BJ13</f>
        <v>1500000</v>
      </c>
    </row>
    <row r="6" spans="1:62">
      <c r="A6" s="1"/>
      <c r="B6" s="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31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31"/>
      <c r="AA6" s="35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31"/>
      <c r="AM6" s="35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31"/>
      <c r="AY6" s="35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31"/>
    </row>
    <row r="7" spans="1:62">
      <c r="A7" s="1" t="s">
        <v>154</v>
      </c>
      <c r="B7" s="3"/>
      <c r="C7" s="14">
        <f>-'Monthly Labor Detail (2)'!C120</f>
        <v>0</v>
      </c>
      <c r="D7" s="14">
        <f>-'Monthly Labor Detail (2)'!D120</f>
        <v>0</v>
      </c>
      <c r="E7" s="14">
        <f>-'Monthly Labor Detail (2)'!E120</f>
        <v>0</v>
      </c>
      <c r="F7" s="14">
        <f>-'Monthly Labor Detail (2)'!F120</f>
        <v>-117541.66666666667</v>
      </c>
      <c r="G7" s="14">
        <f>-'Monthly Labor Detail (2)'!G120</f>
        <v>-132166.66666666666</v>
      </c>
      <c r="H7" s="14">
        <f>-'Monthly Labor Detail (2)'!H120</f>
        <v>-132166.66666666666</v>
      </c>
      <c r="I7" s="14">
        <f>-'Monthly Labor Detail (2)'!I120</f>
        <v>-152750</v>
      </c>
      <c r="J7" s="14">
        <f>-'Monthly Labor Detail (2)'!J120</f>
        <v>-152750</v>
      </c>
      <c r="K7" s="14">
        <f>-'Monthly Labor Detail (2)'!K120</f>
        <v>-167916.66666666669</v>
      </c>
      <c r="L7" s="14">
        <f>-'Monthly Labor Detail (2)'!L120</f>
        <v>-167916.66666666669</v>
      </c>
      <c r="M7" s="14">
        <f>-'Monthly Labor Detail (2)'!M120</f>
        <v>-167916.66666666669</v>
      </c>
      <c r="N7" s="31">
        <f>-'Monthly Labor Detail (2)'!N120</f>
        <v>-167916.66666666669</v>
      </c>
      <c r="O7" s="14">
        <f>-'Monthly Labor Detail (2)'!O120</f>
        <v>-192454.16666666666</v>
      </c>
      <c r="P7" s="14">
        <f>-'Monthly Labor Detail (2)'!P120</f>
        <v>-192454.16666666666</v>
      </c>
      <c r="Q7" s="14">
        <f>-'Monthly Labor Detail (2)'!Q120</f>
        <v>-192454.16666666666</v>
      </c>
      <c r="R7" s="14">
        <f>-'Monthly Labor Detail (2)'!R120</f>
        <v>-192454.16666666666</v>
      </c>
      <c r="S7" s="14">
        <f>-'Monthly Labor Detail (2)'!S120</f>
        <v>-192454.16666666666</v>
      </c>
      <c r="T7" s="14">
        <f>-'Monthly Labor Detail (2)'!T120</f>
        <v>-192454.16666666666</v>
      </c>
      <c r="U7" s="14">
        <f>-'Monthly Labor Detail (2)'!U120</f>
        <v>-220620.4</v>
      </c>
      <c r="V7" s="14">
        <f>-'Monthly Labor Detail (2)'!V120</f>
        <v>-220620.4</v>
      </c>
      <c r="W7" s="14">
        <f>-'Monthly Labor Detail (2)'!W120</f>
        <v>-220620.4</v>
      </c>
      <c r="X7" s="14">
        <f>-'Monthly Labor Detail (2)'!X120</f>
        <v>-220620.4</v>
      </c>
      <c r="Y7" s="14">
        <f>-'Monthly Labor Detail (2)'!Y120</f>
        <v>-220620.4</v>
      </c>
      <c r="Z7" s="31">
        <f>-'Monthly Labor Detail (2)'!Z120</f>
        <v>-220620.4</v>
      </c>
      <c r="AA7" s="35">
        <f>-'Monthly Labor Detail (2)'!AA120</f>
        <v>-267313.25833333336</v>
      </c>
      <c r="AB7" s="14">
        <f>-'Monthly Labor Detail (2)'!AB120</f>
        <v>-267313.25833333336</v>
      </c>
      <c r="AC7" s="14">
        <f>-'Monthly Labor Detail (2)'!AC120</f>
        <v>-267313.25833333336</v>
      </c>
      <c r="AD7" s="14">
        <f>-'Monthly Labor Detail (2)'!AD120</f>
        <v>-267313.25833333336</v>
      </c>
      <c r="AE7" s="14">
        <f>-'Monthly Labor Detail (2)'!AE120</f>
        <v>-267313.25833333336</v>
      </c>
      <c r="AF7" s="14">
        <f>-'Monthly Labor Detail (2)'!AF120</f>
        <v>-267313.25833333336</v>
      </c>
      <c r="AG7" s="14">
        <f>-'Monthly Labor Detail (2)'!AG120</f>
        <v>-286813.25833333336</v>
      </c>
      <c r="AH7" s="14">
        <f>-'Monthly Labor Detail (2)'!AH120</f>
        <v>-286813.25833333336</v>
      </c>
      <c r="AI7" s="14">
        <f>-'Monthly Labor Detail (2)'!AI120</f>
        <v>-286813.25833333336</v>
      </c>
      <c r="AJ7" s="14">
        <f>-'Monthly Labor Detail (2)'!AJ120</f>
        <v>-286813.25833333336</v>
      </c>
      <c r="AK7" s="14">
        <f>-'Monthly Labor Detail (2)'!AK120</f>
        <v>-286813.25833333336</v>
      </c>
      <c r="AL7" s="31">
        <f>-'Monthly Labor Detail (2)'!AL120</f>
        <v>-286813.25833333336</v>
      </c>
      <c r="AM7" s="35">
        <f>-'Monthly Labor Detail (2)'!AM120</f>
        <v>-310060.97741666669</v>
      </c>
      <c r="AN7" s="14">
        <f>-'Monthly Labor Detail (2)'!AN120</f>
        <v>-310060.97741666669</v>
      </c>
      <c r="AO7" s="14">
        <f>-'Monthly Labor Detail (2)'!AO120</f>
        <v>-310060.97741666669</v>
      </c>
      <c r="AP7" s="14">
        <f>-'Monthly Labor Detail (2)'!AP120</f>
        <v>-310060.97741666669</v>
      </c>
      <c r="AQ7" s="14">
        <f>-'Monthly Labor Detail (2)'!AQ120</f>
        <v>-310060.97741666669</v>
      </c>
      <c r="AR7" s="14">
        <f>-'Monthly Labor Detail (2)'!AR120</f>
        <v>-310060.97741666669</v>
      </c>
      <c r="AS7" s="14">
        <f>-'Monthly Labor Detail (2)'!AS120</f>
        <v>-310060.97741666669</v>
      </c>
      <c r="AT7" s="14">
        <f>-'Monthly Labor Detail (2)'!AT120</f>
        <v>-310060.97741666669</v>
      </c>
      <c r="AU7" s="14">
        <f>-'Monthly Labor Detail (2)'!AU120</f>
        <v>-310060.97741666669</v>
      </c>
      <c r="AV7" s="14">
        <f>-'Monthly Labor Detail (2)'!AV120</f>
        <v>-310060.97741666669</v>
      </c>
      <c r="AW7" s="14">
        <f>-'Monthly Labor Detail (2)'!AW120</f>
        <v>-310060.97741666669</v>
      </c>
      <c r="AX7" s="31">
        <f>-'Monthly Labor Detail (2)'!AX120</f>
        <v>-310060.97741666669</v>
      </c>
      <c r="AY7" s="35">
        <f>-'Monthly Labor Detail (2)'!AY120</f>
        <v>-325941.59107249993</v>
      </c>
      <c r="AZ7" s="14">
        <f>-'Monthly Labor Detail (2)'!AZ120</f>
        <v>-325941.59107249993</v>
      </c>
      <c r="BA7" s="14">
        <f>-'Monthly Labor Detail (2)'!BA120</f>
        <v>-325941.59107249993</v>
      </c>
      <c r="BB7" s="14">
        <f>-'Monthly Labor Detail (2)'!BB120</f>
        <v>-325941.59107249993</v>
      </c>
      <c r="BC7" s="14">
        <f>-'Monthly Labor Detail (2)'!BC120</f>
        <v>-325941.59107249993</v>
      </c>
      <c r="BD7" s="14">
        <f>-'Monthly Labor Detail (2)'!BD120</f>
        <v>-325941.59107249993</v>
      </c>
      <c r="BE7" s="14">
        <f>-'Monthly Labor Detail (2)'!BE120</f>
        <v>-325941.59107249993</v>
      </c>
      <c r="BF7" s="14">
        <f>-'Monthly Labor Detail (2)'!BF120</f>
        <v>-325941.59107249993</v>
      </c>
      <c r="BG7" s="14">
        <f>-'Monthly Labor Detail (2)'!BG120</f>
        <v>-325941.59107249993</v>
      </c>
      <c r="BH7" s="14">
        <f>-'Monthly Labor Detail (2)'!BH120</f>
        <v>-325941.59107249993</v>
      </c>
      <c r="BI7" s="14">
        <f>-'Monthly Labor Detail (2)'!BI120</f>
        <v>-325941.59107249993</v>
      </c>
      <c r="BJ7" s="31">
        <f>-'Monthly Labor Detail (2)'!BJ120</f>
        <v>-325941.59107249993</v>
      </c>
    </row>
    <row r="8" spans="1:62">
      <c r="A8" s="1" t="s">
        <v>155</v>
      </c>
      <c r="B8" s="3"/>
      <c r="C8" s="14">
        <f>-'Monthly Labor Detail (2)'!C121</f>
        <v>0</v>
      </c>
      <c r="D8" s="14">
        <f>-'Monthly Labor Detail (2)'!D121</f>
        <v>0</v>
      </c>
      <c r="E8" s="14">
        <f>-'Monthly Labor Detail (2)'!E121</f>
        <v>0</v>
      </c>
      <c r="F8" s="14">
        <f>-'Monthly Labor Detail (2)'!F121</f>
        <v>0</v>
      </c>
      <c r="G8" s="14">
        <f>-'Monthly Labor Detail (2)'!G121</f>
        <v>0</v>
      </c>
      <c r="H8" s="14">
        <f>-'Monthly Labor Detail (2)'!H121</f>
        <v>0</v>
      </c>
      <c r="I8" s="14">
        <f>-'Monthly Labor Detail (2)'!I121</f>
        <v>0</v>
      </c>
      <c r="J8" s="14">
        <f>-'Monthly Labor Detail (2)'!J121</f>
        <v>0</v>
      </c>
      <c r="K8" s="14">
        <f>-'Monthly Labor Detail (2)'!K121</f>
        <v>0</v>
      </c>
      <c r="L8" s="14">
        <f>-'Monthly Labor Detail (2)'!L121</f>
        <v>-6480</v>
      </c>
      <c r="M8" s="14">
        <f>-'Monthly Labor Detail (2)'!M121</f>
        <v>-6443.28</v>
      </c>
      <c r="N8" s="31">
        <f>-'Monthly Labor Detail (2)'!N121</f>
        <v>-12724.76808</v>
      </c>
      <c r="O8" s="14">
        <f>-'Monthly Labor Detail (2)'!O121</f>
        <v>-12652.66106088</v>
      </c>
      <c r="P8" s="14">
        <f>-'Monthly Labor Detail (2)'!P121</f>
        <v>-19600.962648201679</v>
      </c>
      <c r="Q8" s="14">
        <f>-'Monthly Labor Detail (2)'!Q121</f>
        <v>-19489.890526528539</v>
      </c>
      <c r="R8" s="14">
        <f>-'Monthly Labor Detail (2)'!R121</f>
        <v>-22187.447813544873</v>
      </c>
      <c r="S8" s="14">
        <f>-'Monthly Labor Detail (2)'!S121</f>
        <v>-22061.718942601456</v>
      </c>
      <c r="T8" s="14">
        <f>-'Monthly Labor Detail (2)'!T121</f>
        <v>-25446.702535260047</v>
      </c>
      <c r="U8" s="14">
        <f>-'Monthly Labor Detail (2)'!U121</f>
        <v>-25302.504554226911</v>
      </c>
      <c r="V8" s="14">
        <f>-'Monthly Labor Detail (2)'!V121</f>
        <v>-32809.123695086288</v>
      </c>
      <c r="W8" s="14">
        <f>-'Monthly Labor Detail (2)'!W121</f>
        <v>-32623.205327480802</v>
      </c>
      <c r="X8" s="14">
        <f>-'Monthly Labor Detail (2)'!X121</f>
        <v>-35498.340497291734</v>
      </c>
      <c r="Y8" s="14">
        <f>-'Monthly Labor Detail (2)'!Y121</f>
        <v>-35297.183234473749</v>
      </c>
      <c r="Z8" s="31">
        <f>-'Monthly Labor Detail (2)'!Z121</f>
        <v>-39687.165862811737</v>
      </c>
      <c r="AA8" s="35">
        <f>-'Monthly Labor Detail (2)'!AA121</f>
        <v>-39462.271922922475</v>
      </c>
      <c r="AB8" s="14">
        <f>-'Monthly Labor Detail (2)'!AB121</f>
        <v>-50578.652382025903</v>
      </c>
      <c r="AC8" s="14">
        <f>-'Monthly Labor Detail (2)'!AC121</f>
        <v>-50292.040018527754</v>
      </c>
      <c r="AD8" s="14">
        <f>-'Monthly Labor Detail (2)'!AD121</f>
        <v>-54543.051791756094</v>
      </c>
      <c r="AE8" s="14">
        <f>-'Monthly Labor Detail (2)'!AE121</f>
        <v>-54233.97449826949</v>
      </c>
      <c r="AF8" s="14">
        <f>-'Monthly Labor Detail (2)'!AF121</f>
        <v>-59596.64864277927</v>
      </c>
      <c r="AG8" s="14">
        <f>-'Monthly Labor Detail (2)'!AG121</f>
        <v>-59258.934300470217</v>
      </c>
      <c r="AH8" s="14">
        <f>-'Monthly Labor Detail (2)'!AH121</f>
        <v>-70173.133672767552</v>
      </c>
      <c r="AI8" s="14">
        <f>-'Monthly Labor Detail (2)'!AI121</f>
        <v>-69775.485915288518</v>
      </c>
      <c r="AJ8" s="14">
        <f>-'Monthly Labor Detail (2)'!AJ121</f>
        <v>-73880.091495101908</v>
      </c>
      <c r="AK8" s="14">
        <f>-'Monthly Labor Detail (2)'!AK121</f>
        <v>-73461.437643296333</v>
      </c>
      <c r="AL8" s="31">
        <f>-'Monthly Labor Detail (2)'!AL121</f>
        <v>-79795.156163317632</v>
      </c>
      <c r="AM8" s="35">
        <f>-'Monthly Labor Detail (2)'!AM121</f>
        <v>-79342.983611725518</v>
      </c>
      <c r="AN8" s="14">
        <f>-'Monthly Labor Detail (2)'!AN121</f>
        <v>-92393.373371259077</v>
      </c>
      <c r="AO8" s="14">
        <f>-'Monthly Labor Detail (2)'!AO121</f>
        <v>-91869.810922155244</v>
      </c>
      <c r="AP8" s="14">
        <f>-'Monthly Labor Detail (2)'!AP121</f>
        <v>-91284.909913410374</v>
      </c>
      <c r="AQ8" s="14">
        <f>-'Monthly Labor Detail (2)'!AQ121</f>
        <v>-90767.628757234386</v>
      </c>
      <c r="AR8" s="14">
        <f>-'Monthly Labor Detail (2)'!AR121</f>
        <v>-91675.581082762044</v>
      </c>
      <c r="AS8" s="14">
        <f>-'Monthly Labor Detail (2)'!AS121</f>
        <v>-91156.086123293062</v>
      </c>
      <c r="AT8" s="14">
        <f>-'Monthly Labor Detail (2)'!AT121</f>
        <v>-95969.870770615147</v>
      </c>
      <c r="AU8" s="14">
        <f>-'Monthly Labor Detail (2)'!AU121</f>
        <v>-95426.041502915003</v>
      </c>
      <c r="AV8" s="14">
        <f>-'Monthly Labor Detail (2)'!AV121</f>
        <v>-97017.428255206789</v>
      </c>
      <c r="AW8" s="14">
        <f>-'Monthly Labor Detail (2)'!AW121</f>
        <v>-96467.662828427259</v>
      </c>
      <c r="AX8" s="31">
        <f>-'Monthly Labor Detail (2)'!AX121</f>
        <v>-99711.180640076549</v>
      </c>
      <c r="AY8" s="35">
        <f>-'Monthly Labor Detail (2)'!AY121</f>
        <v>-99146.150616449464</v>
      </c>
      <c r="AZ8" s="14">
        <f>-'Monthly Labor Detail (2)'!AZ121</f>
        <v>-105633.40631644038</v>
      </c>
      <c r="BA8" s="14">
        <f>-'Monthly Labor Detail (2)'!BA121</f>
        <v>-105034.81701398054</v>
      </c>
      <c r="BB8" s="14">
        <f>-'Monthly Labor Detail (2)'!BB121</f>
        <v>-107259.25327229497</v>
      </c>
      <c r="BC8" s="14">
        <f>-'Monthly Labor Detail (2)'!BC121</f>
        <v>-106651.4508370853</v>
      </c>
      <c r="BD8" s="14">
        <f>-'Monthly Labor Detail (2)'!BD121</f>
        <v>-108926.54294776564</v>
      </c>
      <c r="BE8" s="14">
        <f>-'Monthly Labor Detail (2)'!BE121</f>
        <v>-108309.29253772828</v>
      </c>
      <c r="BF8" s="14">
        <f>-'Monthly Labor Detail (2)'!BF121</f>
        <v>-109383.00540635567</v>
      </c>
      <c r="BG8" s="14">
        <f>-'Monthly Labor Detail (2)'!BG121</f>
        <v>-108763.16837571969</v>
      </c>
      <c r="BH8" s="14">
        <f>-'Monthly Labor Detail (2)'!BH121</f>
        <v>-108821.82996546038</v>
      </c>
      <c r="BI8" s="14">
        <f>-'Monthly Labor Detail (2)'!BI121</f>
        <v>-108205.17292898946</v>
      </c>
      <c r="BJ8" s="31">
        <f>-'Monthly Labor Detail (2)'!BJ121</f>
        <v>-109560.74304556243</v>
      </c>
    </row>
    <row r="9" spans="1:62">
      <c r="A9" s="20"/>
      <c r="B9" s="9" t="s">
        <v>156</v>
      </c>
      <c r="C9" s="7">
        <f>SUM(C7:C8)</f>
        <v>0</v>
      </c>
      <c r="D9" s="7">
        <f t="shared" ref="D9:N9" si="0">SUM(D7:D8)</f>
        <v>0</v>
      </c>
      <c r="E9" s="7">
        <f t="shared" si="0"/>
        <v>0</v>
      </c>
      <c r="F9" s="7">
        <f t="shared" si="0"/>
        <v>-117541.66666666667</v>
      </c>
      <c r="G9" s="7">
        <f t="shared" si="0"/>
        <v>-132166.66666666666</v>
      </c>
      <c r="H9" s="7">
        <f t="shared" si="0"/>
        <v>-132166.66666666666</v>
      </c>
      <c r="I9" s="7">
        <f t="shared" si="0"/>
        <v>-152750</v>
      </c>
      <c r="J9" s="7">
        <f t="shared" si="0"/>
        <v>-152750</v>
      </c>
      <c r="K9" s="7">
        <f t="shared" si="0"/>
        <v>-167916.66666666669</v>
      </c>
      <c r="L9" s="7">
        <f t="shared" si="0"/>
        <v>-174396.66666666669</v>
      </c>
      <c r="M9" s="7">
        <f t="shared" si="0"/>
        <v>-174359.94666666668</v>
      </c>
      <c r="N9" s="8">
        <f t="shared" si="0"/>
        <v>-180641.43474666669</v>
      </c>
      <c r="O9" s="7">
        <f t="shared" ref="O9" si="1">SUM(O7:O8)</f>
        <v>-205106.82772754665</v>
      </c>
      <c r="P9" s="7">
        <f t="shared" ref="P9" si="2">SUM(P7:P8)</f>
        <v>-212055.12931486833</v>
      </c>
      <c r="Q9" s="7">
        <f t="shared" ref="Q9" si="3">SUM(Q7:Q8)</f>
        <v>-211944.05719319519</v>
      </c>
      <c r="R9" s="7">
        <f t="shared" ref="R9" si="4">SUM(R7:R8)</f>
        <v>-214641.61448021152</v>
      </c>
      <c r="S9" s="7">
        <f t="shared" ref="S9" si="5">SUM(S7:S8)</f>
        <v>-214515.88560926812</v>
      </c>
      <c r="T9" s="7">
        <f t="shared" ref="T9" si="6">SUM(T7:T8)</f>
        <v>-217900.86920192669</v>
      </c>
      <c r="U9" s="7">
        <f t="shared" ref="U9" si="7">SUM(U7:U8)</f>
        <v>-245922.9045542269</v>
      </c>
      <c r="V9" s="7">
        <f t="shared" ref="V9" si="8">SUM(V7:V8)</f>
        <v>-253429.52369508627</v>
      </c>
      <c r="W9" s="7">
        <f t="shared" ref="W9" si="9">SUM(W7:W8)</f>
        <v>-253243.60532748079</v>
      </c>
      <c r="X9" s="7">
        <f t="shared" ref="X9" si="10">SUM(X7:X8)</f>
        <v>-256118.74049729173</v>
      </c>
      <c r="Y9" s="7">
        <f t="shared" ref="Y9" si="11">SUM(Y7:Y8)</f>
        <v>-255917.58323447374</v>
      </c>
      <c r="Z9" s="8">
        <f t="shared" ref="Z9:AK9" si="12">SUM(Z7:Z8)</f>
        <v>-260307.56586281172</v>
      </c>
      <c r="AA9" s="36">
        <f t="shared" si="12"/>
        <v>-306775.53025625582</v>
      </c>
      <c r="AB9" s="7">
        <f t="shared" si="12"/>
        <v>-317891.91071535926</v>
      </c>
      <c r="AC9" s="7">
        <f t="shared" si="12"/>
        <v>-317605.29835186113</v>
      </c>
      <c r="AD9" s="7">
        <f t="shared" si="12"/>
        <v>-321856.31012508948</v>
      </c>
      <c r="AE9" s="7">
        <f t="shared" si="12"/>
        <v>-321547.23283160286</v>
      </c>
      <c r="AF9" s="7">
        <f t="shared" si="12"/>
        <v>-326909.90697611263</v>
      </c>
      <c r="AG9" s="7">
        <f t="shared" si="12"/>
        <v>-346072.19263380358</v>
      </c>
      <c r="AH9" s="7">
        <f t="shared" si="12"/>
        <v>-356986.39200610091</v>
      </c>
      <c r="AI9" s="7">
        <f t="shared" si="12"/>
        <v>-356588.74424862186</v>
      </c>
      <c r="AJ9" s="7">
        <f t="shared" si="12"/>
        <v>-360693.34982843528</v>
      </c>
      <c r="AK9" s="7">
        <f t="shared" si="12"/>
        <v>-360274.69597662968</v>
      </c>
      <c r="AL9" s="8">
        <f t="shared" ref="AL9:AW9" si="13">SUM(AL7:AL8)</f>
        <v>-366608.41449665098</v>
      </c>
      <c r="AM9" s="36">
        <f t="shared" si="13"/>
        <v>-389403.96102839219</v>
      </c>
      <c r="AN9" s="7">
        <f t="shared" si="13"/>
        <v>-402454.35078792577</v>
      </c>
      <c r="AO9" s="7">
        <f t="shared" si="13"/>
        <v>-401930.78833882196</v>
      </c>
      <c r="AP9" s="7">
        <f t="shared" si="13"/>
        <v>-401345.88733007706</v>
      </c>
      <c r="AQ9" s="7">
        <f t="shared" si="13"/>
        <v>-400828.60617390106</v>
      </c>
      <c r="AR9" s="7">
        <f t="shared" si="13"/>
        <v>-401736.55849942873</v>
      </c>
      <c r="AS9" s="7">
        <f t="shared" si="13"/>
        <v>-401217.06353995972</v>
      </c>
      <c r="AT9" s="7">
        <f t="shared" si="13"/>
        <v>-406030.84818728187</v>
      </c>
      <c r="AU9" s="7">
        <f t="shared" si="13"/>
        <v>-405487.01891958166</v>
      </c>
      <c r="AV9" s="7">
        <f t="shared" si="13"/>
        <v>-407078.40567187348</v>
      </c>
      <c r="AW9" s="7">
        <f t="shared" si="13"/>
        <v>-406528.64024509396</v>
      </c>
      <c r="AX9" s="8">
        <f t="shared" ref="AX9:BJ9" si="14">SUM(AX7:AX8)</f>
        <v>-409772.15805674321</v>
      </c>
      <c r="AY9" s="36">
        <f t="shared" si="14"/>
        <v>-425087.74168894941</v>
      </c>
      <c r="AZ9" s="7">
        <f t="shared" si="14"/>
        <v>-431574.9973889403</v>
      </c>
      <c r="BA9" s="7">
        <f t="shared" si="14"/>
        <v>-430976.40808648046</v>
      </c>
      <c r="BB9" s="7">
        <f t="shared" si="14"/>
        <v>-433200.84434479487</v>
      </c>
      <c r="BC9" s="7">
        <f t="shared" si="14"/>
        <v>-432593.04190958524</v>
      </c>
      <c r="BD9" s="7">
        <f t="shared" si="14"/>
        <v>-434868.13402026554</v>
      </c>
      <c r="BE9" s="7">
        <f t="shared" si="14"/>
        <v>-434250.88361022819</v>
      </c>
      <c r="BF9" s="7">
        <f t="shared" si="14"/>
        <v>-435324.59647885559</v>
      </c>
      <c r="BG9" s="7">
        <f t="shared" si="14"/>
        <v>-434704.75944821961</v>
      </c>
      <c r="BH9" s="7">
        <f t="shared" si="14"/>
        <v>-434763.42103796033</v>
      </c>
      <c r="BI9" s="7">
        <f t="shared" si="14"/>
        <v>-434146.76400148938</v>
      </c>
      <c r="BJ9" s="8">
        <f t="shared" si="14"/>
        <v>-435502.33411806234</v>
      </c>
    </row>
    <row r="10" spans="1:62">
      <c r="A10" s="1"/>
      <c r="B10" s="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31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31"/>
      <c r="AA10" s="35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31"/>
      <c r="AM10" s="35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31"/>
      <c r="AY10" s="35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31"/>
    </row>
    <row r="11" spans="1:62">
      <c r="A11" s="1" t="s">
        <v>157</v>
      </c>
      <c r="B11" s="3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3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31"/>
      <c r="AA11" s="35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31"/>
      <c r="AM11" s="35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31"/>
      <c r="AY11" s="35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31"/>
    </row>
    <row r="12" spans="1:62">
      <c r="A12" s="1"/>
      <c r="B12" s="3" t="s">
        <v>158</v>
      </c>
      <c r="C12" s="14">
        <v>0</v>
      </c>
      <c r="D12" s="14">
        <f t="shared" ref="D12:I12" si="15">IF(D5=0, C12, (-D5*0.06))</f>
        <v>0</v>
      </c>
      <c r="E12" s="14">
        <f t="shared" si="15"/>
        <v>0</v>
      </c>
      <c r="F12" s="14">
        <f t="shared" si="15"/>
        <v>0</v>
      </c>
      <c r="G12" s="14">
        <f t="shared" si="15"/>
        <v>0</v>
      </c>
      <c r="H12" s="14">
        <f t="shared" si="15"/>
        <v>0</v>
      </c>
      <c r="I12" s="14">
        <f t="shared" si="15"/>
        <v>0</v>
      </c>
      <c r="J12" s="14">
        <f>-(J5*0.06)</f>
        <v>-18000</v>
      </c>
      <c r="K12" s="14">
        <f t="shared" ref="K12:BJ12" si="16">-(K5*0.06)</f>
        <v>0</v>
      </c>
      <c r="L12" s="14">
        <f t="shared" si="16"/>
        <v>-36000</v>
      </c>
      <c r="M12" s="14">
        <f t="shared" si="16"/>
        <v>0</v>
      </c>
      <c r="N12" s="31">
        <f t="shared" si="16"/>
        <v>-54000</v>
      </c>
      <c r="O12" s="14">
        <f t="shared" si="16"/>
        <v>0</v>
      </c>
      <c r="P12" s="14">
        <f t="shared" si="16"/>
        <v>-72000</v>
      </c>
      <c r="Q12" s="14">
        <f t="shared" si="16"/>
        <v>0</v>
      </c>
      <c r="R12" s="14">
        <f t="shared" si="16"/>
        <v>-90000</v>
      </c>
      <c r="S12" s="14">
        <f t="shared" si="16"/>
        <v>0</v>
      </c>
      <c r="T12" s="14">
        <f t="shared" si="16"/>
        <v>-90000</v>
      </c>
      <c r="U12" s="14">
        <f t="shared" si="16"/>
        <v>0</v>
      </c>
      <c r="V12" s="14">
        <f t="shared" si="16"/>
        <v>-90000</v>
      </c>
      <c r="W12" s="14">
        <f t="shared" si="16"/>
        <v>0</v>
      </c>
      <c r="X12" s="14">
        <f t="shared" si="16"/>
        <v>-90000</v>
      </c>
      <c r="Y12" s="14">
        <f t="shared" si="16"/>
        <v>0</v>
      </c>
      <c r="Z12" s="31">
        <f t="shared" si="16"/>
        <v>-90000</v>
      </c>
      <c r="AA12" s="35">
        <f t="shared" si="16"/>
        <v>0</v>
      </c>
      <c r="AB12" s="14">
        <f t="shared" si="16"/>
        <v>-90000</v>
      </c>
      <c r="AC12" s="14">
        <f t="shared" si="16"/>
        <v>0</v>
      </c>
      <c r="AD12" s="14">
        <f t="shared" si="16"/>
        <v>-90000</v>
      </c>
      <c r="AE12" s="14">
        <f t="shared" si="16"/>
        <v>0</v>
      </c>
      <c r="AF12" s="14">
        <f t="shared" si="16"/>
        <v>-90000</v>
      </c>
      <c r="AG12" s="14">
        <f t="shared" si="16"/>
        <v>0</v>
      </c>
      <c r="AH12" s="14">
        <f t="shared" si="16"/>
        <v>-90000</v>
      </c>
      <c r="AI12" s="14">
        <f t="shared" si="16"/>
        <v>0</v>
      </c>
      <c r="AJ12" s="14">
        <f t="shared" si="16"/>
        <v>-90000</v>
      </c>
      <c r="AK12" s="14">
        <f t="shared" si="16"/>
        <v>0</v>
      </c>
      <c r="AL12" s="31">
        <f t="shared" si="16"/>
        <v>-90000</v>
      </c>
      <c r="AM12" s="35">
        <f t="shared" si="16"/>
        <v>0</v>
      </c>
      <c r="AN12" s="14">
        <f t="shared" si="16"/>
        <v>-90000</v>
      </c>
      <c r="AO12" s="14">
        <f t="shared" si="16"/>
        <v>0</v>
      </c>
      <c r="AP12" s="14">
        <f t="shared" si="16"/>
        <v>-90000</v>
      </c>
      <c r="AQ12" s="14">
        <f t="shared" si="16"/>
        <v>0</v>
      </c>
      <c r="AR12" s="14">
        <f t="shared" si="16"/>
        <v>-90000</v>
      </c>
      <c r="AS12" s="14">
        <f t="shared" si="16"/>
        <v>0</v>
      </c>
      <c r="AT12" s="14">
        <f t="shared" si="16"/>
        <v>-90000</v>
      </c>
      <c r="AU12" s="14">
        <f t="shared" si="16"/>
        <v>0</v>
      </c>
      <c r="AV12" s="14">
        <f t="shared" si="16"/>
        <v>-90000</v>
      </c>
      <c r="AW12" s="14">
        <f t="shared" si="16"/>
        <v>0</v>
      </c>
      <c r="AX12" s="31">
        <f t="shared" si="16"/>
        <v>-90000</v>
      </c>
      <c r="AY12" s="35">
        <f t="shared" si="16"/>
        <v>0</v>
      </c>
      <c r="AZ12" s="14">
        <f t="shared" si="16"/>
        <v>-90000</v>
      </c>
      <c r="BA12" s="14">
        <f t="shared" si="16"/>
        <v>0</v>
      </c>
      <c r="BB12" s="14">
        <f t="shared" si="16"/>
        <v>-90000</v>
      </c>
      <c r="BC12" s="14">
        <f t="shared" si="16"/>
        <v>0</v>
      </c>
      <c r="BD12" s="14">
        <f t="shared" si="16"/>
        <v>-90000</v>
      </c>
      <c r="BE12" s="14">
        <f t="shared" si="16"/>
        <v>0</v>
      </c>
      <c r="BF12" s="14">
        <f t="shared" si="16"/>
        <v>-90000</v>
      </c>
      <c r="BG12" s="14">
        <f t="shared" si="16"/>
        <v>0</v>
      </c>
      <c r="BH12" s="14">
        <f t="shared" si="16"/>
        <v>-90000</v>
      </c>
      <c r="BI12" s="14">
        <f t="shared" si="16"/>
        <v>0</v>
      </c>
      <c r="BJ12" s="31">
        <f t="shared" si="16"/>
        <v>-90000</v>
      </c>
    </row>
    <row r="13" spans="1:62">
      <c r="A13" s="1"/>
      <c r="B13" s="3" t="s">
        <v>159</v>
      </c>
      <c r="C13" s="14">
        <f>-(C5*0.2)</f>
        <v>0</v>
      </c>
      <c r="D13" s="14">
        <f t="shared" ref="D13:J13" si="17">-(D5*0.2)</f>
        <v>0</v>
      </c>
      <c r="E13" s="14">
        <f t="shared" si="17"/>
        <v>0</v>
      </c>
      <c r="F13" s="14">
        <f t="shared" si="17"/>
        <v>0</v>
      </c>
      <c r="G13" s="14">
        <f t="shared" si="17"/>
        <v>0</v>
      </c>
      <c r="H13" s="14">
        <f t="shared" si="17"/>
        <v>0</v>
      </c>
      <c r="I13" s="14">
        <f t="shared" si="17"/>
        <v>0</v>
      </c>
      <c r="J13" s="14">
        <f t="shared" si="17"/>
        <v>-60000</v>
      </c>
      <c r="K13" s="14">
        <f t="shared" ref="K13:BJ13" si="18">-(K5*0.2)</f>
        <v>0</v>
      </c>
      <c r="L13" s="14">
        <f t="shared" si="18"/>
        <v>-120000</v>
      </c>
      <c r="M13" s="14">
        <f t="shared" si="18"/>
        <v>0</v>
      </c>
      <c r="N13" s="31">
        <f t="shared" si="18"/>
        <v>-180000</v>
      </c>
      <c r="O13" s="14">
        <f t="shared" si="18"/>
        <v>0</v>
      </c>
      <c r="P13" s="14">
        <f t="shared" si="18"/>
        <v>-240000</v>
      </c>
      <c r="Q13" s="14">
        <f t="shared" si="18"/>
        <v>0</v>
      </c>
      <c r="R13" s="14">
        <f t="shared" si="18"/>
        <v>-300000</v>
      </c>
      <c r="S13" s="14">
        <f t="shared" si="18"/>
        <v>0</v>
      </c>
      <c r="T13" s="14">
        <f t="shared" si="18"/>
        <v>-300000</v>
      </c>
      <c r="U13" s="14">
        <f t="shared" si="18"/>
        <v>0</v>
      </c>
      <c r="V13" s="14">
        <f t="shared" si="18"/>
        <v>-300000</v>
      </c>
      <c r="W13" s="14">
        <f t="shared" si="18"/>
        <v>0</v>
      </c>
      <c r="X13" s="14">
        <f t="shared" si="18"/>
        <v>-300000</v>
      </c>
      <c r="Y13" s="14">
        <f t="shared" si="18"/>
        <v>0</v>
      </c>
      <c r="Z13" s="31">
        <f t="shared" si="18"/>
        <v>-300000</v>
      </c>
      <c r="AA13" s="35">
        <f t="shared" si="18"/>
        <v>0</v>
      </c>
      <c r="AB13" s="14">
        <f t="shared" si="18"/>
        <v>-300000</v>
      </c>
      <c r="AC13" s="14">
        <f t="shared" si="18"/>
        <v>0</v>
      </c>
      <c r="AD13" s="14">
        <f t="shared" si="18"/>
        <v>-300000</v>
      </c>
      <c r="AE13" s="14">
        <f t="shared" si="18"/>
        <v>0</v>
      </c>
      <c r="AF13" s="14">
        <f t="shared" si="18"/>
        <v>-300000</v>
      </c>
      <c r="AG13" s="14">
        <f t="shared" si="18"/>
        <v>0</v>
      </c>
      <c r="AH13" s="14">
        <f t="shared" si="18"/>
        <v>-300000</v>
      </c>
      <c r="AI13" s="14">
        <f t="shared" si="18"/>
        <v>0</v>
      </c>
      <c r="AJ13" s="14">
        <f t="shared" si="18"/>
        <v>-300000</v>
      </c>
      <c r="AK13" s="14">
        <f t="shared" si="18"/>
        <v>0</v>
      </c>
      <c r="AL13" s="31">
        <f t="shared" si="18"/>
        <v>-300000</v>
      </c>
      <c r="AM13" s="35">
        <f t="shared" si="18"/>
        <v>0</v>
      </c>
      <c r="AN13" s="14">
        <f t="shared" si="18"/>
        <v>-300000</v>
      </c>
      <c r="AO13" s="14">
        <f t="shared" si="18"/>
        <v>0</v>
      </c>
      <c r="AP13" s="14">
        <f t="shared" si="18"/>
        <v>-300000</v>
      </c>
      <c r="AQ13" s="14">
        <f t="shared" si="18"/>
        <v>0</v>
      </c>
      <c r="AR13" s="14">
        <f t="shared" si="18"/>
        <v>-300000</v>
      </c>
      <c r="AS13" s="14">
        <f t="shared" si="18"/>
        <v>0</v>
      </c>
      <c r="AT13" s="14">
        <f t="shared" si="18"/>
        <v>-300000</v>
      </c>
      <c r="AU13" s="14">
        <f t="shared" si="18"/>
        <v>0</v>
      </c>
      <c r="AV13" s="14">
        <f t="shared" si="18"/>
        <v>-300000</v>
      </c>
      <c r="AW13" s="14">
        <f t="shared" si="18"/>
        <v>0</v>
      </c>
      <c r="AX13" s="31">
        <f t="shared" si="18"/>
        <v>-300000</v>
      </c>
      <c r="AY13" s="35">
        <f t="shared" si="18"/>
        <v>0</v>
      </c>
      <c r="AZ13" s="14">
        <f t="shared" si="18"/>
        <v>-300000</v>
      </c>
      <c r="BA13" s="14">
        <f t="shared" si="18"/>
        <v>0</v>
      </c>
      <c r="BB13" s="14">
        <f t="shared" si="18"/>
        <v>-300000</v>
      </c>
      <c r="BC13" s="14">
        <f t="shared" si="18"/>
        <v>0</v>
      </c>
      <c r="BD13" s="14">
        <f t="shared" si="18"/>
        <v>-300000</v>
      </c>
      <c r="BE13" s="14">
        <f t="shared" si="18"/>
        <v>0</v>
      </c>
      <c r="BF13" s="14">
        <f t="shared" si="18"/>
        <v>-300000</v>
      </c>
      <c r="BG13" s="14">
        <f t="shared" si="18"/>
        <v>0</v>
      </c>
      <c r="BH13" s="14">
        <f t="shared" si="18"/>
        <v>-300000</v>
      </c>
      <c r="BI13" s="14">
        <f t="shared" si="18"/>
        <v>0</v>
      </c>
      <c r="BJ13" s="31">
        <f t="shared" si="18"/>
        <v>-300000</v>
      </c>
    </row>
    <row r="14" spans="1:62">
      <c r="A14" s="1"/>
      <c r="B14" s="3" t="s">
        <v>160</v>
      </c>
      <c r="C14" s="14"/>
      <c r="D14" s="14"/>
      <c r="E14" s="14"/>
      <c r="F14" s="14"/>
      <c r="G14" s="14"/>
      <c r="H14" s="14"/>
      <c r="I14" s="14"/>
      <c r="J14" s="14">
        <f>-(J$5*$C25)</f>
        <v>-4500</v>
      </c>
      <c r="K14" s="14">
        <f t="shared" ref="K14:AL16" si="19">-(K$5*$C25)</f>
        <v>0</v>
      </c>
      <c r="L14" s="14">
        <f t="shared" si="19"/>
        <v>-9000</v>
      </c>
      <c r="M14" s="14">
        <f t="shared" si="19"/>
        <v>0</v>
      </c>
      <c r="N14" s="31">
        <f t="shared" si="19"/>
        <v>-13500</v>
      </c>
      <c r="O14" s="14">
        <f t="shared" si="19"/>
        <v>0</v>
      </c>
      <c r="P14" s="14">
        <f t="shared" si="19"/>
        <v>-18000</v>
      </c>
      <c r="Q14" s="14">
        <f t="shared" si="19"/>
        <v>0</v>
      </c>
      <c r="R14" s="14">
        <f t="shared" si="19"/>
        <v>-22500</v>
      </c>
      <c r="S14" s="14">
        <f t="shared" si="19"/>
        <v>0</v>
      </c>
      <c r="T14" s="14">
        <f t="shared" si="19"/>
        <v>-22500</v>
      </c>
      <c r="U14" s="14">
        <f t="shared" si="19"/>
        <v>0</v>
      </c>
      <c r="V14" s="14">
        <f t="shared" si="19"/>
        <v>-22500</v>
      </c>
      <c r="W14" s="14">
        <f t="shared" si="19"/>
        <v>0</v>
      </c>
      <c r="X14" s="14">
        <f t="shared" si="19"/>
        <v>-22500</v>
      </c>
      <c r="Y14" s="14">
        <f t="shared" si="19"/>
        <v>0</v>
      </c>
      <c r="Z14" s="31">
        <f t="shared" si="19"/>
        <v>-22500</v>
      </c>
      <c r="AA14" s="35">
        <f t="shared" si="19"/>
        <v>0</v>
      </c>
      <c r="AB14" s="14">
        <f t="shared" si="19"/>
        <v>-22500</v>
      </c>
      <c r="AC14" s="14">
        <f t="shared" si="19"/>
        <v>0</v>
      </c>
      <c r="AD14" s="14">
        <f t="shared" si="19"/>
        <v>-22500</v>
      </c>
      <c r="AE14" s="14">
        <f t="shared" si="19"/>
        <v>0</v>
      </c>
      <c r="AF14" s="14">
        <f t="shared" si="19"/>
        <v>-22500</v>
      </c>
      <c r="AG14" s="14">
        <f t="shared" si="19"/>
        <v>0</v>
      </c>
      <c r="AH14" s="14">
        <f t="shared" si="19"/>
        <v>-22500</v>
      </c>
      <c r="AI14" s="14">
        <f t="shared" si="19"/>
        <v>0</v>
      </c>
      <c r="AJ14" s="14">
        <f t="shared" si="19"/>
        <v>-22500</v>
      </c>
      <c r="AK14" s="14">
        <f t="shared" si="19"/>
        <v>0</v>
      </c>
      <c r="AL14" s="31">
        <f t="shared" si="19"/>
        <v>-22500</v>
      </c>
      <c r="AM14" s="35">
        <f t="shared" ref="AM14:BJ14" si="20">-(AM$5*$C25)</f>
        <v>0</v>
      </c>
      <c r="AN14" s="14">
        <f t="shared" si="20"/>
        <v>-22500</v>
      </c>
      <c r="AO14" s="14">
        <f t="shared" si="20"/>
        <v>0</v>
      </c>
      <c r="AP14" s="14">
        <f t="shared" si="20"/>
        <v>-22500</v>
      </c>
      <c r="AQ14" s="14">
        <f t="shared" si="20"/>
        <v>0</v>
      </c>
      <c r="AR14" s="14">
        <f t="shared" si="20"/>
        <v>-22500</v>
      </c>
      <c r="AS14" s="14">
        <f t="shared" si="20"/>
        <v>0</v>
      </c>
      <c r="AT14" s="14">
        <f t="shared" si="20"/>
        <v>-22500</v>
      </c>
      <c r="AU14" s="14">
        <f t="shared" si="20"/>
        <v>0</v>
      </c>
      <c r="AV14" s="14">
        <f t="shared" si="20"/>
        <v>-22500</v>
      </c>
      <c r="AW14" s="14">
        <f t="shared" si="20"/>
        <v>0</v>
      </c>
      <c r="AX14" s="31">
        <f t="shared" si="20"/>
        <v>-22500</v>
      </c>
      <c r="AY14" s="35">
        <f t="shared" si="20"/>
        <v>0</v>
      </c>
      <c r="AZ14" s="14">
        <f t="shared" si="20"/>
        <v>-22500</v>
      </c>
      <c r="BA14" s="14">
        <f t="shared" si="20"/>
        <v>0</v>
      </c>
      <c r="BB14" s="14">
        <f t="shared" si="20"/>
        <v>-22500</v>
      </c>
      <c r="BC14" s="14">
        <f t="shared" si="20"/>
        <v>0</v>
      </c>
      <c r="BD14" s="14">
        <f t="shared" si="20"/>
        <v>-22500</v>
      </c>
      <c r="BE14" s="14">
        <f t="shared" si="20"/>
        <v>0</v>
      </c>
      <c r="BF14" s="14">
        <f t="shared" si="20"/>
        <v>-22500</v>
      </c>
      <c r="BG14" s="14">
        <f t="shared" si="20"/>
        <v>0</v>
      </c>
      <c r="BH14" s="14">
        <f t="shared" si="20"/>
        <v>-22500</v>
      </c>
      <c r="BI14" s="14">
        <f t="shared" si="20"/>
        <v>0</v>
      </c>
      <c r="BJ14" s="31">
        <f t="shared" si="20"/>
        <v>-22500</v>
      </c>
    </row>
    <row r="15" spans="1:62">
      <c r="A15" s="1"/>
      <c r="B15" s="3" t="s">
        <v>161</v>
      </c>
      <c r="C15" s="14"/>
      <c r="D15" s="14"/>
      <c r="E15" s="14"/>
      <c r="F15" s="14"/>
      <c r="G15" s="14"/>
      <c r="H15" s="14"/>
      <c r="I15" s="14"/>
      <c r="J15" s="14">
        <f t="shared" ref="J15:Y16" si="21">-(J$5*$C26)</f>
        <v>-6000</v>
      </c>
      <c r="K15" s="14">
        <f t="shared" si="21"/>
        <v>0</v>
      </c>
      <c r="L15" s="14">
        <f t="shared" si="21"/>
        <v>-12000</v>
      </c>
      <c r="M15" s="14">
        <f t="shared" si="21"/>
        <v>0</v>
      </c>
      <c r="N15" s="31">
        <f t="shared" si="21"/>
        <v>-18000</v>
      </c>
      <c r="O15" s="14">
        <f t="shared" si="21"/>
        <v>0</v>
      </c>
      <c r="P15" s="14">
        <f t="shared" si="21"/>
        <v>-24000</v>
      </c>
      <c r="Q15" s="14">
        <f t="shared" si="21"/>
        <v>0</v>
      </c>
      <c r="R15" s="14">
        <f t="shared" si="21"/>
        <v>-30000</v>
      </c>
      <c r="S15" s="14">
        <f t="shared" si="21"/>
        <v>0</v>
      </c>
      <c r="T15" s="14">
        <f t="shared" si="21"/>
        <v>-30000</v>
      </c>
      <c r="U15" s="14">
        <f t="shared" si="21"/>
        <v>0</v>
      </c>
      <c r="V15" s="14">
        <f t="shared" si="21"/>
        <v>-30000</v>
      </c>
      <c r="W15" s="14">
        <f t="shared" si="21"/>
        <v>0</v>
      </c>
      <c r="X15" s="14">
        <f t="shared" si="21"/>
        <v>-30000</v>
      </c>
      <c r="Y15" s="14">
        <f t="shared" si="21"/>
        <v>0</v>
      </c>
      <c r="Z15" s="31">
        <f t="shared" si="19"/>
        <v>-30000</v>
      </c>
      <c r="AA15" s="35">
        <f t="shared" si="19"/>
        <v>0</v>
      </c>
      <c r="AB15" s="14">
        <f t="shared" si="19"/>
        <v>-30000</v>
      </c>
      <c r="AC15" s="14">
        <f t="shared" si="19"/>
        <v>0</v>
      </c>
      <c r="AD15" s="14">
        <f t="shared" si="19"/>
        <v>-30000</v>
      </c>
      <c r="AE15" s="14">
        <f t="shared" si="19"/>
        <v>0</v>
      </c>
      <c r="AF15" s="14">
        <f t="shared" si="19"/>
        <v>-30000</v>
      </c>
      <c r="AG15" s="14">
        <f t="shared" si="19"/>
        <v>0</v>
      </c>
      <c r="AH15" s="14">
        <f t="shared" si="19"/>
        <v>-30000</v>
      </c>
      <c r="AI15" s="14">
        <f t="shared" si="19"/>
        <v>0</v>
      </c>
      <c r="AJ15" s="14">
        <f t="shared" si="19"/>
        <v>-30000</v>
      </c>
      <c r="AK15" s="14">
        <f t="shared" si="19"/>
        <v>0</v>
      </c>
      <c r="AL15" s="31">
        <f t="shared" si="19"/>
        <v>-30000</v>
      </c>
      <c r="AM15" s="35">
        <f t="shared" ref="AM15:BJ15" si="22">-(AM$5*$C26)</f>
        <v>0</v>
      </c>
      <c r="AN15" s="14">
        <f t="shared" si="22"/>
        <v>-30000</v>
      </c>
      <c r="AO15" s="14">
        <f t="shared" si="22"/>
        <v>0</v>
      </c>
      <c r="AP15" s="14">
        <f t="shared" si="22"/>
        <v>-30000</v>
      </c>
      <c r="AQ15" s="14">
        <f t="shared" si="22"/>
        <v>0</v>
      </c>
      <c r="AR15" s="14">
        <f t="shared" si="22"/>
        <v>-30000</v>
      </c>
      <c r="AS15" s="14">
        <f t="shared" si="22"/>
        <v>0</v>
      </c>
      <c r="AT15" s="14">
        <f t="shared" si="22"/>
        <v>-30000</v>
      </c>
      <c r="AU15" s="14">
        <f t="shared" si="22"/>
        <v>0</v>
      </c>
      <c r="AV15" s="14">
        <f t="shared" si="22"/>
        <v>-30000</v>
      </c>
      <c r="AW15" s="14">
        <f t="shared" si="22"/>
        <v>0</v>
      </c>
      <c r="AX15" s="31">
        <f t="shared" si="22"/>
        <v>-30000</v>
      </c>
      <c r="AY15" s="35">
        <f t="shared" si="22"/>
        <v>0</v>
      </c>
      <c r="AZ15" s="14">
        <f t="shared" si="22"/>
        <v>-30000</v>
      </c>
      <c r="BA15" s="14">
        <f t="shared" si="22"/>
        <v>0</v>
      </c>
      <c r="BB15" s="14">
        <f t="shared" si="22"/>
        <v>-30000</v>
      </c>
      <c r="BC15" s="14">
        <f t="shared" si="22"/>
        <v>0</v>
      </c>
      <c r="BD15" s="14">
        <f t="shared" si="22"/>
        <v>-30000</v>
      </c>
      <c r="BE15" s="14">
        <f t="shared" si="22"/>
        <v>0</v>
      </c>
      <c r="BF15" s="14">
        <f t="shared" si="22"/>
        <v>-30000</v>
      </c>
      <c r="BG15" s="14">
        <f t="shared" si="22"/>
        <v>0</v>
      </c>
      <c r="BH15" s="14">
        <f t="shared" si="22"/>
        <v>-30000</v>
      </c>
      <c r="BI15" s="14">
        <f t="shared" si="22"/>
        <v>0</v>
      </c>
      <c r="BJ15" s="31">
        <f t="shared" si="22"/>
        <v>-30000</v>
      </c>
    </row>
    <row r="16" spans="1:62">
      <c r="A16" s="1"/>
      <c r="B16" s="3" t="s">
        <v>162</v>
      </c>
      <c r="C16" s="14"/>
      <c r="D16" s="14"/>
      <c r="E16" s="14"/>
      <c r="F16" s="14"/>
      <c r="G16" s="14"/>
      <c r="H16" s="14"/>
      <c r="I16" s="14"/>
      <c r="J16" s="14">
        <f t="shared" si="21"/>
        <v>-9000</v>
      </c>
      <c r="K16" s="14">
        <f t="shared" si="19"/>
        <v>0</v>
      </c>
      <c r="L16" s="14">
        <f t="shared" si="19"/>
        <v>-18000</v>
      </c>
      <c r="M16" s="14">
        <f t="shared" si="19"/>
        <v>0</v>
      </c>
      <c r="N16" s="31">
        <f t="shared" si="19"/>
        <v>-27000</v>
      </c>
      <c r="O16" s="14">
        <f t="shared" si="19"/>
        <v>0</v>
      </c>
      <c r="P16" s="14">
        <f t="shared" si="19"/>
        <v>-36000</v>
      </c>
      <c r="Q16" s="14">
        <f t="shared" si="19"/>
        <v>0</v>
      </c>
      <c r="R16" s="14">
        <f t="shared" si="19"/>
        <v>-45000</v>
      </c>
      <c r="S16" s="14">
        <f t="shared" si="19"/>
        <v>0</v>
      </c>
      <c r="T16" s="14">
        <f t="shared" si="19"/>
        <v>-45000</v>
      </c>
      <c r="U16" s="14">
        <f t="shared" si="19"/>
        <v>0</v>
      </c>
      <c r="V16" s="14">
        <f t="shared" si="19"/>
        <v>-45000</v>
      </c>
      <c r="W16" s="14">
        <f t="shared" si="19"/>
        <v>0</v>
      </c>
      <c r="X16" s="14">
        <f t="shared" si="19"/>
        <v>-45000</v>
      </c>
      <c r="Y16" s="14">
        <f t="shared" si="19"/>
        <v>0</v>
      </c>
      <c r="Z16" s="31">
        <f t="shared" si="19"/>
        <v>-45000</v>
      </c>
      <c r="AA16" s="35">
        <f t="shared" si="19"/>
        <v>0</v>
      </c>
      <c r="AB16" s="14">
        <f t="shared" si="19"/>
        <v>-45000</v>
      </c>
      <c r="AC16" s="14">
        <f t="shared" si="19"/>
        <v>0</v>
      </c>
      <c r="AD16" s="14">
        <f t="shared" si="19"/>
        <v>-45000</v>
      </c>
      <c r="AE16" s="14">
        <f t="shared" si="19"/>
        <v>0</v>
      </c>
      <c r="AF16" s="14">
        <f t="shared" si="19"/>
        <v>-45000</v>
      </c>
      <c r="AG16" s="14">
        <f t="shared" si="19"/>
        <v>0</v>
      </c>
      <c r="AH16" s="14">
        <f t="shared" si="19"/>
        <v>-45000</v>
      </c>
      <c r="AI16" s="14">
        <f t="shared" si="19"/>
        <v>0</v>
      </c>
      <c r="AJ16" s="14">
        <f t="shared" si="19"/>
        <v>-45000</v>
      </c>
      <c r="AK16" s="14">
        <f t="shared" si="19"/>
        <v>0</v>
      </c>
      <c r="AL16" s="31">
        <f t="shared" si="19"/>
        <v>-45000</v>
      </c>
      <c r="AM16" s="35">
        <f t="shared" ref="AM16:BJ16" si="23">-(AM$5*$C27)</f>
        <v>0</v>
      </c>
      <c r="AN16" s="14">
        <f t="shared" si="23"/>
        <v>-45000</v>
      </c>
      <c r="AO16" s="14">
        <f t="shared" si="23"/>
        <v>0</v>
      </c>
      <c r="AP16" s="14">
        <f t="shared" si="23"/>
        <v>-45000</v>
      </c>
      <c r="AQ16" s="14">
        <f t="shared" si="23"/>
        <v>0</v>
      </c>
      <c r="AR16" s="14">
        <f t="shared" si="23"/>
        <v>-45000</v>
      </c>
      <c r="AS16" s="14">
        <f t="shared" si="23"/>
        <v>0</v>
      </c>
      <c r="AT16" s="14">
        <f t="shared" si="23"/>
        <v>-45000</v>
      </c>
      <c r="AU16" s="14">
        <f t="shared" si="23"/>
        <v>0</v>
      </c>
      <c r="AV16" s="14">
        <f t="shared" si="23"/>
        <v>-45000</v>
      </c>
      <c r="AW16" s="14">
        <f t="shared" si="23"/>
        <v>0</v>
      </c>
      <c r="AX16" s="31">
        <f t="shared" si="23"/>
        <v>-45000</v>
      </c>
      <c r="AY16" s="35">
        <f t="shared" si="23"/>
        <v>0</v>
      </c>
      <c r="AZ16" s="14">
        <f t="shared" si="23"/>
        <v>-45000</v>
      </c>
      <c r="BA16" s="14">
        <f t="shared" si="23"/>
        <v>0</v>
      </c>
      <c r="BB16" s="14">
        <f t="shared" si="23"/>
        <v>-45000</v>
      </c>
      <c r="BC16" s="14">
        <f t="shared" si="23"/>
        <v>0</v>
      </c>
      <c r="BD16" s="14">
        <f t="shared" si="23"/>
        <v>-45000</v>
      </c>
      <c r="BE16" s="14">
        <f t="shared" si="23"/>
        <v>0</v>
      </c>
      <c r="BF16" s="14">
        <f t="shared" si="23"/>
        <v>-45000</v>
      </c>
      <c r="BG16" s="14">
        <f t="shared" si="23"/>
        <v>0</v>
      </c>
      <c r="BH16" s="14">
        <f t="shared" si="23"/>
        <v>-45000</v>
      </c>
      <c r="BI16" s="14">
        <f t="shared" si="23"/>
        <v>0</v>
      </c>
      <c r="BJ16" s="31">
        <f t="shared" si="23"/>
        <v>-45000</v>
      </c>
    </row>
    <row r="17" spans="1:62">
      <c r="A17" s="20"/>
      <c r="B17" s="9" t="s">
        <v>141</v>
      </c>
      <c r="C17" s="7">
        <f>SUM(C12:C16)</f>
        <v>0</v>
      </c>
      <c r="D17" s="7">
        <f t="shared" ref="D17:N17" si="24">SUM(D12:D16)</f>
        <v>0</v>
      </c>
      <c r="E17" s="7">
        <f t="shared" si="24"/>
        <v>0</v>
      </c>
      <c r="F17" s="7">
        <f t="shared" si="24"/>
        <v>0</v>
      </c>
      <c r="G17" s="7">
        <f t="shared" si="24"/>
        <v>0</v>
      </c>
      <c r="H17" s="7">
        <f t="shared" si="24"/>
        <v>0</v>
      </c>
      <c r="I17" s="7">
        <f t="shared" si="24"/>
        <v>0</v>
      </c>
      <c r="J17" s="7">
        <f t="shared" si="24"/>
        <v>-97500</v>
      </c>
      <c r="K17" s="7">
        <f t="shared" si="24"/>
        <v>0</v>
      </c>
      <c r="L17" s="7">
        <f t="shared" si="24"/>
        <v>-195000</v>
      </c>
      <c r="M17" s="7">
        <f t="shared" si="24"/>
        <v>0</v>
      </c>
      <c r="N17" s="8">
        <f t="shared" si="24"/>
        <v>-292500</v>
      </c>
      <c r="O17" s="7">
        <f t="shared" ref="O17" si="25">SUM(O12:O16)</f>
        <v>0</v>
      </c>
      <c r="P17" s="7">
        <f t="shared" ref="P17" si="26">SUM(P12:P16)</f>
        <v>-390000</v>
      </c>
      <c r="Q17" s="7">
        <f t="shared" ref="Q17" si="27">SUM(Q12:Q16)</f>
        <v>0</v>
      </c>
      <c r="R17" s="7">
        <f t="shared" ref="R17" si="28">SUM(R12:R16)</f>
        <v>-487500</v>
      </c>
      <c r="S17" s="7">
        <f t="shared" ref="S17" si="29">SUM(S12:S16)</f>
        <v>0</v>
      </c>
      <c r="T17" s="7">
        <f t="shared" ref="T17" si="30">SUM(T12:T16)</f>
        <v>-487500</v>
      </c>
      <c r="U17" s="7">
        <f t="shared" ref="U17" si="31">SUM(U12:U16)</f>
        <v>0</v>
      </c>
      <c r="V17" s="7">
        <f t="shared" ref="V17" si="32">SUM(V12:V16)</f>
        <v>-487500</v>
      </c>
      <c r="W17" s="7">
        <f t="shared" ref="W17" si="33">SUM(W12:W16)</f>
        <v>0</v>
      </c>
      <c r="X17" s="7">
        <f t="shared" ref="X17" si="34">SUM(X12:X16)</f>
        <v>-487500</v>
      </c>
      <c r="Y17" s="7">
        <f t="shared" ref="Y17" si="35">SUM(Y12:Y16)</f>
        <v>0</v>
      </c>
      <c r="Z17" s="8">
        <f t="shared" ref="Z17:AK17" si="36">SUM(Z12:Z16)</f>
        <v>-487500</v>
      </c>
      <c r="AA17" s="36">
        <f t="shared" si="36"/>
        <v>0</v>
      </c>
      <c r="AB17" s="7">
        <f t="shared" si="36"/>
        <v>-487500</v>
      </c>
      <c r="AC17" s="7">
        <f t="shared" si="36"/>
        <v>0</v>
      </c>
      <c r="AD17" s="7">
        <f t="shared" si="36"/>
        <v>-487500</v>
      </c>
      <c r="AE17" s="7">
        <f t="shared" si="36"/>
        <v>0</v>
      </c>
      <c r="AF17" s="7">
        <f t="shared" si="36"/>
        <v>-487500</v>
      </c>
      <c r="AG17" s="7">
        <f t="shared" si="36"/>
        <v>0</v>
      </c>
      <c r="AH17" s="7">
        <f t="shared" si="36"/>
        <v>-487500</v>
      </c>
      <c r="AI17" s="7">
        <f t="shared" si="36"/>
        <v>0</v>
      </c>
      <c r="AJ17" s="7">
        <f t="shared" si="36"/>
        <v>-487500</v>
      </c>
      <c r="AK17" s="7">
        <f t="shared" si="36"/>
        <v>0</v>
      </c>
      <c r="AL17" s="8">
        <f t="shared" ref="AL17:AW17" si="37">SUM(AL12:AL16)</f>
        <v>-487500</v>
      </c>
      <c r="AM17" s="36">
        <f t="shared" si="37"/>
        <v>0</v>
      </c>
      <c r="AN17" s="7">
        <f t="shared" si="37"/>
        <v>-487500</v>
      </c>
      <c r="AO17" s="7">
        <f t="shared" si="37"/>
        <v>0</v>
      </c>
      <c r="AP17" s="7">
        <f t="shared" si="37"/>
        <v>-487500</v>
      </c>
      <c r="AQ17" s="7">
        <f t="shared" si="37"/>
        <v>0</v>
      </c>
      <c r="AR17" s="7">
        <f t="shared" si="37"/>
        <v>-487500</v>
      </c>
      <c r="AS17" s="7">
        <f t="shared" si="37"/>
        <v>0</v>
      </c>
      <c r="AT17" s="7">
        <f t="shared" si="37"/>
        <v>-487500</v>
      </c>
      <c r="AU17" s="7">
        <f t="shared" si="37"/>
        <v>0</v>
      </c>
      <c r="AV17" s="7">
        <f t="shared" si="37"/>
        <v>-487500</v>
      </c>
      <c r="AW17" s="7">
        <f t="shared" si="37"/>
        <v>0</v>
      </c>
      <c r="AX17" s="8">
        <f t="shared" ref="AX17:BJ17" si="38">SUM(AX12:AX16)</f>
        <v>-487500</v>
      </c>
      <c r="AY17" s="36">
        <f t="shared" si="38"/>
        <v>0</v>
      </c>
      <c r="AZ17" s="7">
        <f t="shared" si="38"/>
        <v>-487500</v>
      </c>
      <c r="BA17" s="7">
        <f t="shared" si="38"/>
        <v>0</v>
      </c>
      <c r="BB17" s="7">
        <f t="shared" si="38"/>
        <v>-487500</v>
      </c>
      <c r="BC17" s="7">
        <f t="shared" si="38"/>
        <v>0</v>
      </c>
      <c r="BD17" s="7">
        <f t="shared" si="38"/>
        <v>-487500</v>
      </c>
      <c r="BE17" s="7">
        <f t="shared" si="38"/>
        <v>0</v>
      </c>
      <c r="BF17" s="7">
        <f t="shared" si="38"/>
        <v>-487500</v>
      </c>
      <c r="BG17" s="7">
        <f t="shared" si="38"/>
        <v>0</v>
      </c>
      <c r="BH17" s="7">
        <f t="shared" si="38"/>
        <v>-487500</v>
      </c>
      <c r="BI17" s="7">
        <f t="shared" si="38"/>
        <v>0</v>
      </c>
      <c r="BJ17" s="8">
        <f t="shared" si="38"/>
        <v>-487500</v>
      </c>
    </row>
    <row r="18" spans="1:62">
      <c r="A18" s="1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  <c r="AA18" s="1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3"/>
      <c r="AM18" s="1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3"/>
      <c r="AY18" s="1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"/>
    </row>
    <row r="19" spans="1:62">
      <c r="A19" s="18" t="s">
        <v>163</v>
      </c>
      <c r="B19" s="23"/>
      <c r="C19" s="33">
        <f>C5+C9+C17</f>
        <v>0</v>
      </c>
      <c r="D19" s="33">
        <f t="shared" ref="D19:N19" si="39">D5+D9+D17</f>
        <v>0</v>
      </c>
      <c r="E19" s="33">
        <f t="shared" si="39"/>
        <v>0</v>
      </c>
      <c r="F19" s="33">
        <f t="shared" si="39"/>
        <v>-117541.66666666667</v>
      </c>
      <c r="G19" s="33">
        <f t="shared" si="39"/>
        <v>-132166.66666666666</v>
      </c>
      <c r="H19" s="33">
        <f t="shared" si="39"/>
        <v>-132166.66666666666</v>
      </c>
      <c r="I19" s="33">
        <f t="shared" si="39"/>
        <v>-152750</v>
      </c>
      <c r="J19" s="33">
        <f t="shared" si="39"/>
        <v>49750</v>
      </c>
      <c r="K19" s="33">
        <f t="shared" si="39"/>
        <v>-167916.66666666669</v>
      </c>
      <c r="L19" s="33">
        <f t="shared" si="39"/>
        <v>230603.33333333331</v>
      </c>
      <c r="M19" s="33">
        <f t="shared" si="39"/>
        <v>-174359.94666666668</v>
      </c>
      <c r="N19" s="34">
        <f t="shared" si="39"/>
        <v>426858.56525333331</v>
      </c>
      <c r="O19" s="33">
        <f t="shared" ref="O19:Z19" si="40">O5+O9+O17</f>
        <v>-205106.82772754665</v>
      </c>
      <c r="P19" s="33">
        <f t="shared" si="40"/>
        <v>597944.87068513164</v>
      </c>
      <c r="Q19" s="33">
        <f t="shared" si="40"/>
        <v>-211944.05719319519</v>
      </c>
      <c r="R19" s="33">
        <f t="shared" si="40"/>
        <v>797858.3855197886</v>
      </c>
      <c r="S19" s="33">
        <f t="shared" si="40"/>
        <v>-214515.88560926812</v>
      </c>
      <c r="T19" s="33">
        <f t="shared" si="40"/>
        <v>794599.13079807325</v>
      </c>
      <c r="U19" s="33">
        <f t="shared" si="40"/>
        <v>-245922.9045542269</v>
      </c>
      <c r="V19" s="33">
        <f t="shared" si="40"/>
        <v>759070.47630491364</v>
      </c>
      <c r="W19" s="33">
        <f t="shared" si="40"/>
        <v>-253243.60532748079</v>
      </c>
      <c r="X19" s="33">
        <f t="shared" si="40"/>
        <v>756381.25950270821</v>
      </c>
      <c r="Y19" s="33">
        <f t="shared" si="40"/>
        <v>-255917.58323447374</v>
      </c>
      <c r="Z19" s="34">
        <f t="shared" si="40"/>
        <v>752192.43413718836</v>
      </c>
      <c r="AA19" s="37">
        <f t="shared" ref="AA19:AL19" si="41">AA5+AA9+AA17</f>
        <v>-306775.53025625582</v>
      </c>
      <c r="AB19" s="33">
        <f t="shared" si="41"/>
        <v>694608.08928464074</v>
      </c>
      <c r="AC19" s="33">
        <f t="shared" si="41"/>
        <v>-317605.29835186113</v>
      </c>
      <c r="AD19" s="33">
        <f t="shared" si="41"/>
        <v>690643.68987491052</v>
      </c>
      <c r="AE19" s="33">
        <f t="shared" si="41"/>
        <v>-321547.23283160286</v>
      </c>
      <c r="AF19" s="33">
        <f t="shared" si="41"/>
        <v>685590.09302388737</v>
      </c>
      <c r="AG19" s="33">
        <f t="shared" si="41"/>
        <v>-346072.19263380358</v>
      </c>
      <c r="AH19" s="33">
        <f t="shared" si="41"/>
        <v>655513.60799389915</v>
      </c>
      <c r="AI19" s="33">
        <f t="shared" si="41"/>
        <v>-356588.74424862186</v>
      </c>
      <c r="AJ19" s="33">
        <f t="shared" si="41"/>
        <v>651806.65017156466</v>
      </c>
      <c r="AK19" s="33">
        <f t="shared" si="41"/>
        <v>-360274.69597662968</v>
      </c>
      <c r="AL19" s="34">
        <f t="shared" si="41"/>
        <v>645891.58550334908</v>
      </c>
      <c r="AM19" s="37">
        <f t="shared" ref="AM19:BJ19" si="42">AM5+AM9+AM17</f>
        <v>-389403.96102839219</v>
      </c>
      <c r="AN19" s="33">
        <f t="shared" si="42"/>
        <v>610045.64921207423</v>
      </c>
      <c r="AO19" s="33">
        <f t="shared" si="42"/>
        <v>-401930.78833882196</v>
      </c>
      <c r="AP19" s="33">
        <f t="shared" si="42"/>
        <v>611154.11266992288</v>
      </c>
      <c r="AQ19" s="33">
        <f t="shared" si="42"/>
        <v>-400828.60617390106</v>
      </c>
      <c r="AR19" s="33">
        <f t="shared" si="42"/>
        <v>610763.44150057132</v>
      </c>
      <c r="AS19" s="33">
        <f t="shared" si="42"/>
        <v>-401217.06353995972</v>
      </c>
      <c r="AT19" s="33">
        <f t="shared" si="42"/>
        <v>606469.15181271825</v>
      </c>
      <c r="AU19" s="33">
        <f t="shared" si="42"/>
        <v>-405487.01891958166</v>
      </c>
      <c r="AV19" s="33">
        <f t="shared" si="42"/>
        <v>605421.5943281264</v>
      </c>
      <c r="AW19" s="33">
        <f t="shared" si="42"/>
        <v>-406528.64024509396</v>
      </c>
      <c r="AX19" s="34">
        <f t="shared" si="42"/>
        <v>602727.84194325679</v>
      </c>
      <c r="AY19" s="37">
        <f t="shared" si="42"/>
        <v>-425087.74168894941</v>
      </c>
      <c r="AZ19" s="33">
        <f t="shared" si="42"/>
        <v>580925.0026110597</v>
      </c>
      <c r="BA19" s="33">
        <f t="shared" si="42"/>
        <v>-430976.40808648046</v>
      </c>
      <c r="BB19" s="33">
        <f t="shared" si="42"/>
        <v>579299.15565520525</v>
      </c>
      <c r="BC19" s="33">
        <f t="shared" si="42"/>
        <v>-432593.04190958524</v>
      </c>
      <c r="BD19" s="33">
        <f t="shared" si="42"/>
        <v>577631.86597973434</v>
      </c>
      <c r="BE19" s="33">
        <f t="shared" si="42"/>
        <v>-434250.88361022819</v>
      </c>
      <c r="BF19" s="33">
        <f t="shared" si="42"/>
        <v>577175.4035211443</v>
      </c>
      <c r="BG19" s="33">
        <f t="shared" si="42"/>
        <v>-434704.75944821961</v>
      </c>
      <c r="BH19" s="33">
        <f t="shared" si="42"/>
        <v>577736.57896203967</v>
      </c>
      <c r="BI19" s="33">
        <f t="shared" si="42"/>
        <v>-434146.76400148938</v>
      </c>
      <c r="BJ19" s="34">
        <f t="shared" si="42"/>
        <v>576997.6658819376</v>
      </c>
    </row>
    <row r="20" spans="1:62" ht="6" customHeight="1"/>
    <row r="21" spans="1:62">
      <c r="B21" s="44" t="s">
        <v>164</v>
      </c>
      <c r="C21" s="15">
        <f>C19</f>
        <v>0</v>
      </c>
      <c r="D21" s="15">
        <f>C21+D19</f>
        <v>0</v>
      </c>
      <c r="E21" s="15">
        <f t="shared" ref="E21:Z21" si="43">D21+E19</f>
        <v>0</v>
      </c>
      <c r="F21" s="15">
        <f t="shared" si="43"/>
        <v>-117541.66666666667</v>
      </c>
      <c r="G21" s="15">
        <f t="shared" si="43"/>
        <v>-249708.33333333331</v>
      </c>
      <c r="H21" s="15">
        <f t="shared" si="43"/>
        <v>-381875</v>
      </c>
      <c r="I21" s="15">
        <f t="shared" si="43"/>
        <v>-534625</v>
      </c>
      <c r="J21" s="15">
        <f t="shared" si="43"/>
        <v>-484875</v>
      </c>
      <c r="K21" s="15">
        <f t="shared" si="43"/>
        <v>-652791.66666666674</v>
      </c>
      <c r="L21" s="15">
        <f t="shared" si="43"/>
        <v>-422188.33333333343</v>
      </c>
      <c r="M21" s="15">
        <f t="shared" si="43"/>
        <v>-596548.28000000014</v>
      </c>
      <c r="N21" s="15">
        <f t="shared" si="43"/>
        <v>-169689.71474666684</v>
      </c>
      <c r="O21" s="15">
        <f t="shared" si="43"/>
        <v>-374796.54247421352</v>
      </c>
      <c r="P21" s="15">
        <f t="shared" si="43"/>
        <v>223148.32821091812</v>
      </c>
      <c r="Q21" s="15">
        <f t="shared" si="43"/>
        <v>11204.271017722931</v>
      </c>
      <c r="R21" s="15">
        <f t="shared" si="43"/>
        <v>809062.6565375115</v>
      </c>
      <c r="S21" s="15">
        <f t="shared" si="43"/>
        <v>594546.77092824341</v>
      </c>
      <c r="T21" s="15">
        <f t="shared" si="43"/>
        <v>1389145.9017263167</v>
      </c>
      <c r="U21" s="15">
        <f t="shared" si="43"/>
        <v>1143222.9971720898</v>
      </c>
      <c r="V21" s="15">
        <f t="shared" si="43"/>
        <v>1902293.4734770034</v>
      </c>
      <c r="W21" s="15">
        <f t="shared" si="43"/>
        <v>1649049.8681495227</v>
      </c>
      <c r="X21" s="15">
        <f t="shared" si="43"/>
        <v>2405431.1276522307</v>
      </c>
      <c r="Y21" s="15">
        <f t="shared" si="43"/>
        <v>2149513.5444177571</v>
      </c>
      <c r="Z21" s="15">
        <f t="shared" si="43"/>
        <v>2901705.9785549454</v>
      </c>
      <c r="AA21" s="15">
        <f t="shared" ref="AA21" si="44">Z21+AA19</f>
        <v>2594930.4482986894</v>
      </c>
      <c r="AB21" s="15">
        <f t="shared" ref="AB21" si="45">AA21+AB19</f>
        <v>3289538.5375833302</v>
      </c>
      <c r="AC21" s="15">
        <f t="shared" ref="AC21" si="46">AB21+AC19</f>
        <v>2971933.2392314691</v>
      </c>
      <c r="AD21" s="15">
        <f t="shared" ref="AD21" si="47">AC21+AD19</f>
        <v>3662576.9291063799</v>
      </c>
      <c r="AE21" s="15">
        <f t="shared" ref="AE21" si="48">AD21+AE19</f>
        <v>3341029.6962747769</v>
      </c>
      <c r="AF21" s="15">
        <f t="shared" ref="AF21" si="49">AE21+AF19</f>
        <v>4026619.7892986643</v>
      </c>
      <c r="AG21" s="15">
        <f t="shared" ref="AG21" si="50">AF21+AG19</f>
        <v>3680547.5966648608</v>
      </c>
      <c r="AH21" s="15">
        <f t="shared" ref="AH21" si="51">AG21+AH19</f>
        <v>4336061.2046587598</v>
      </c>
      <c r="AI21" s="15">
        <f t="shared" ref="AI21" si="52">AH21+AI19</f>
        <v>3979472.4604101377</v>
      </c>
      <c r="AJ21" s="15">
        <f t="shared" ref="AJ21" si="53">AI21+AJ19</f>
        <v>4631279.1105817026</v>
      </c>
      <c r="AK21" s="15">
        <f t="shared" ref="AK21" si="54">AJ21+AK19</f>
        <v>4271004.4146050727</v>
      </c>
      <c r="AL21" s="15">
        <f t="shared" ref="AL21" si="55">AK21+AL19</f>
        <v>4916896.0001084218</v>
      </c>
      <c r="AM21" s="15">
        <f t="shared" ref="AM21" si="56">AL21+AM19</f>
        <v>4527492.0390800294</v>
      </c>
      <c r="AN21" s="15">
        <f t="shared" ref="AN21" si="57">AM21+AN19</f>
        <v>5137537.6882921038</v>
      </c>
      <c r="AO21" s="15">
        <f t="shared" ref="AO21" si="58">AN21+AO19</f>
        <v>4735606.8999532815</v>
      </c>
      <c r="AP21" s="15">
        <f t="shared" ref="AP21" si="59">AO21+AP19</f>
        <v>5346761.0126232039</v>
      </c>
      <c r="AQ21" s="15">
        <f t="shared" ref="AQ21" si="60">AP21+AQ19</f>
        <v>4945932.406449303</v>
      </c>
      <c r="AR21" s="15">
        <f t="shared" ref="AR21" si="61">AQ21+AR19</f>
        <v>5556695.8479498746</v>
      </c>
      <c r="AS21" s="15">
        <f t="shared" ref="AS21" si="62">AR21+AS19</f>
        <v>5155478.7844099151</v>
      </c>
      <c r="AT21" s="15">
        <f t="shared" ref="AT21" si="63">AS21+AT19</f>
        <v>5761947.9362226333</v>
      </c>
      <c r="AU21" s="15">
        <f t="shared" ref="AU21" si="64">AT21+AU19</f>
        <v>5356460.9173030518</v>
      </c>
      <c r="AV21" s="15">
        <f t="shared" ref="AV21" si="65">AU21+AV19</f>
        <v>5961882.5116311777</v>
      </c>
      <c r="AW21" s="15">
        <f t="shared" ref="AW21" si="66">AV21+AW19</f>
        <v>5555353.8713860838</v>
      </c>
      <c r="AX21" s="15">
        <f t="shared" ref="AX21" si="67">AW21+AX19</f>
        <v>6158081.7133293403</v>
      </c>
      <c r="AY21" s="15">
        <f t="shared" ref="AY21" si="68">AX21+AY19</f>
        <v>5732993.9716403913</v>
      </c>
      <c r="AZ21" s="15">
        <f t="shared" ref="AZ21" si="69">AY21+AZ19</f>
        <v>6313918.974251451</v>
      </c>
      <c r="BA21" s="15">
        <f t="shared" ref="BA21" si="70">AZ21+BA19</f>
        <v>5882942.5661649704</v>
      </c>
      <c r="BB21" s="15">
        <f t="shared" ref="BB21" si="71">BA21+BB19</f>
        <v>6462241.7218201756</v>
      </c>
      <c r="BC21" s="15">
        <f t="shared" ref="BC21" si="72">BB21+BC19</f>
        <v>6029648.6799105909</v>
      </c>
      <c r="BD21" s="15">
        <f t="shared" ref="BD21" si="73">BC21+BD19</f>
        <v>6607280.5458903257</v>
      </c>
      <c r="BE21" s="15">
        <f t="shared" ref="BE21" si="74">BD21+BE19</f>
        <v>6173029.6622800976</v>
      </c>
      <c r="BF21" s="15">
        <f t="shared" ref="BF21" si="75">BE21+BF19</f>
        <v>6750205.0658012424</v>
      </c>
      <c r="BG21" s="15">
        <f t="shared" ref="BG21" si="76">BF21+BG19</f>
        <v>6315500.3063530223</v>
      </c>
      <c r="BH21" s="15">
        <f t="shared" ref="BH21" si="77">BG21+BH19</f>
        <v>6893236.8853150625</v>
      </c>
      <c r="BI21" s="15">
        <f t="shared" ref="BI21" si="78">BH21+BI19</f>
        <v>6459090.1213135729</v>
      </c>
      <c r="BJ21" s="15">
        <f t="shared" ref="BJ21" si="79">BI21+BJ19</f>
        <v>7036087.7871955102</v>
      </c>
    </row>
    <row r="24" spans="1:62">
      <c r="A24" s="55" t="s">
        <v>174</v>
      </c>
    </row>
    <row r="25" spans="1:62">
      <c r="B25" t="s">
        <v>160</v>
      </c>
      <c r="C25" s="52">
        <v>1.4999999999999999E-2</v>
      </c>
      <c r="D25" t="s">
        <v>173</v>
      </c>
    </row>
    <row r="26" spans="1:62">
      <c r="B26" t="s">
        <v>161</v>
      </c>
      <c r="C26" s="54">
        <v>0.02</v>
      </c>
      <c r="D26" t="s">
        <v>173</v>
      </c>
    </row>
    <row r="27" spans="1:62">
      <c r="B27" t="s">
        <v>162</v>
      </c>
      <c r="C27" s="54">
        <v>0.03</v>
      </c>
      <c r="D27" t="s">
        <v>173</v>
      </c>
    </row>
  </sheetData>
  <pageMargins left="0.25" right="0.25" top="0.75" bottom="0.75" header="0.3" footer="0.3"/>
  <headerFooter>
    <oddHeader>&amp;C&amp;F
&amp;A</oddHeader>
    <oddFooter>&amp;L&amp;6&amp;Z
&amp;F&amp;C&amp;8&amp;P of &amp;N&amp;R&amp;8&amp;T
&amp;D</oddFooter>
  </headerFooter>
  <colBreaks count="2" manualBreakCount="2">
    <brk id="14" max="1048575" man="1"/>
    <brk id="2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D23" sqref="BD23"/>
    </sheetView>
  </sheetViews>
  <sheetFormatPr baseColWidth="10" defaultColWidth="8.83203125" defaultRowHeight="14" x14ac:dyDescent="0"/>
  <cols>
    <col min="1" max="1" width="1.6640625" customWidth="1"/>
    <col min="2" max="2" width="17.6640625" customWidth="1"/>
    <col min="3" max="3" width="9.33203125" bestFit="1" customWidth="1"/>
    <col min="4" max="4" width="4.5" bestFit="1" customWidth="1"/>
    <col min="5" max="5" width="7.1640625" bestFit="1" customWidth="1"/>
    <col min="6" max="6" width="10.83203125" bestFit="1" customWidth="1"/>
    <col min="7" max="7" width="8.1640625" bestFit="1" customWidth="1"/>
    <col min="8" max="8" width="10.5" bestFit="1" customWidth="1"/>
    <col min="9" max="9" width="10.1640625" bestFit="1" customWidth="1"/>
    <col min="10" max="10" width="10" bestFit="1" customWidth="1"/>
    <col min="11" max="11" width="8.83203125" bestFit="1" customWidth="1"/>
    <col min="12" max="12" width="10" bestFit="1" customWidth="1"/>
    <col min="13" max="13" width="6.1640625" bestFit="1" customWidth="1"/>
    <col min="14" max="14" width="10" style="3" bestFit="1" customWidth="1"/>
    <col min="15" max="15" width="9.33203125" bestFit="1" customWidth="1"/>
    <col min="16" max="16" width="11.5" bestFit="1" customWidth="1"/>
    <col min="17" max="17" width="7.1640625" bestFit="1" customWidth="1"/>
    <col min="18" max="18" width="11.5" bestFit="1" customWidth="1"/>
    <col min="19" max="19" width="8.1640625" bestFit="1" customWidth="1"/>
    <col min="20" max="20" width="11.5" bestFit="1" customWidth="1"/>
    <col min="21" max="21" width="10.1640625" bestFit="1" customWidth="1"/>
    <col min="22" max="22" width="11.5" bestFit="1" customWidth="1"/>
    <col min="23" max="23" width="8.83203125" bestFit="1" customWidth="1"/>
    <col min="24" max="24" width="11.5" bestFit="1" customWidth="1"/>
    <col min="25" max="25" width="6.1640625" bestFit="1" customWidth="1"/>
    <col min="26" max="26" width="11.5" style="3" bestFit="1" customWidth="1"/>
    <col min="27" max="27" width="9.33203125" bestFit="1" customWidth="1"/>
    <col min="28" max="28" width="11.5" bestFit="1" customWidth="1"/>
    <col min="29" max="29" width="7.1640625" bestFit="1" customWidth="1"/>
    <col min="30" max="30" width="11.5" bestFit="1" customWidth="1"/>
    <col min="31" max="31" width="8.1640625" bestFit="1" customWidth="1"/>
    <col min="32" max="32" width="11.5" bestFit="1" customWidth="1"/>
    <col min="33" max="33" width="10.1640625" bestFit="1" customWidth="1"/>
    <col min="34" max="34" width="11.5" bestFit="1" customWidth="1"/>
    <col min="35" max="35" width="8.83203125" bestFit="1" customWidth="1"/>
    <col min="36" max="36" width="11.5" bestFit="1" customWidth="1"/>
    <col min="37" max="37" width="6.1640625" bestFit="1" customWidth="1"/>
    <col min="38" max="38" width="11.5" style="3" bestFit="1" customWidth="1"/>
    <col min="39" max="39" width="9.33203125" bestFit="1" customWidth="1"/>
    <col min="40" max="40" width="11.5" bestFit="1" customWidth="1"/>
    <col min="41" max="41" width="7.1640625" bestFit="1" customWidth="1"/>
    <col min="42" max="42" width="11.5" bestFit="1" customWidth="1"/>
    <col min="43" max="43" width="8.1640625" bestFit="1" customWidth="1"/>
    <col min="44" max="44" width="11.5" bestFit="1" customWidth="1"/>
    <col min="45" max="45" width="10.1640625" bestFit="1" customWidth="1"/>
    <col min="46" max="46" width="11.5" bestFit="1" customWidth="1"/>
    <col min="47" max="47" width="8.83203125" bestFit="1" customWidth="1"/>
    <col min="48" max="48" width="11.5" bestFit="1" customWidth="1"/>
    <col min="49" max="49" width="6.1640625" bestFit="1" customWidth="1"/>
    <col min="50" max="50" width="11.5" bestFit="1" customWidth="1"/>
    <col min="51" max="51" width="9.33203125" bestFit="1" customWidth="1"/>
    <col min="52" max="52" width="11.5" bestFit="1" customWidth="1"/>
    <col min="53" max="53" width="7.1640625" bestFit="1" customWidth="1"/>
    <col min="54" max="54" width="11.5" bestFit="1" customWidth="1"/>
    <col min="55" max="55" width="8.1640625" bestFit="1" customWidth="1"/>
    <col min="56" max="56" width="11.5" bestFit="1" customWidth="1"/>
    <col min="57" max="57" width="10.1640625" bestFit="1" customWidth="1"/>
    <col min="58" max="58" width="11.5" bestFit="1" customWidth="1"/>
    <col min="59" max="59" width="8.83203125" bestFit="1" customWidth="1"/>
    <col min="60" max="60" width="11.5" bestFit="1" customWidth="1"/>
    <col min="61" max="61" width="6.1640625" bestFit="1" customWidth="1"/>
    <col min="62" max="62" width="11.5" bestFit="1" customWidth="1"/>
  </cols>
  <sheetData>
    <row r="1" spans="1:62" ht="18">
      <c r="A1" s="20"/>
      <c r="B1" s="9"/>
      <c r="C1" s="49" t="s">
        <v>170</v>
      </c>
      <c r="D1" s="6"/>
      <c r="E1" s="6"/>
      <c r="F1" s="6"/>
      <c r="G1" s="6"/>
      <c r="H1" s="6"/>
      <c r="I1" s="6"/>
      <c r="J1" s="6"/>
      <c r="K1" s="6"/>
      <c r="L1" s="6"/>
      <c r="M1" s="6"/>
      <c r="N1" s="9"/>
      <c r="O1" s="49" t="s">
        <v>171</v>
      </c>
      <c r="P1" s="6"/>
      <c r="Q1" s="6"/>
      <c r="R1" s="6"/>
      <c r="S1" s="6"/>
      <c r="T1" s="6"/>
      <c r="U1" s="6"/>
      <c r="V1" s="6"/>
      <c r="W1" s="6"/>
      <c r="X1" s="6"/>
      <c r="Y1" s="6"/>
      <c r="Z1" s="9"/>
      <c r="AA1" s="49" t="s">
        <v>172</v>
      </c>
      <c r="AB1" s="6"/>
      <c r="AC1" s="6"/>
      <c r="AD1" s="6"/>
      <c r="AE1" s="6"/>
      <c r="AF1" s="6"/>
      <c r="AG1" s="6"/>
      <c r="AH1" s="6"/>
      <c r="AI1" s="6"/>
      <c r="AJ1" s="6"/>
      <c r="AK1" s="6"/>
      <c r="AL1" s="9"/>
      <c r="AM1" s="49" t="s">
        <v>177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9"/>
      <c r="AY1" s="49" t="s">
        <v>178</v>
      </c>
      <c r="AZ1" s="6"/>
      <c r="BA1" s="6"/>
      <c r="BB1" s="6"/>
      <c r="BC1" s="6"/>
      <c r="BD1" s="6"/>
      <c r="BE1" s="6"/>
      <c r="BF1" s="6"/>
      <c r="BG1" s="6"/>
      <c r="BH1" s="6"/>
      <c r="BI1" s="6"/>
      <c r="BJ1" s="9"/>
    </row>
    <row r="2" spans="1:62">
      <c r="A2" s="1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3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3"/>
    </row>
    <row r="3" spans="1:62">
      <c r="A3" s="18"/>
      <c r="B3" s="23"/>
      <c r="C3" s="19" t="s">
        <v>96</v>
      </c>
      <c r="D3" s="19" t="s">
        <v>97</v>
      </c>
      <c r="E3" s="19" t="s">
        <v>98</v>
      </c>
      <c r="F3" s="19" t="s">
        <v>99</v>
      </c>
      <c r="G3" s="19" t="s">
        <v>100</v>
      </c>
      <c r="H3" s="19" t="s">
        <v>101</v>
      </c>
      <c r="I3" s="19" t="s">
        <v>102</v>
      </c>
      <c r="J3" s="19" t="s">
        <v>103</v>
      </c>
      <c r="K3" s="19" t="s">
        <v>104</v>
      </c>
      <c r="L3" s="19" t="s">
        <v>105</v>
      </c>
      <c r="M3" s="19" t="s">
        <v>106</v>
      </c>
      <c r="N3" s="23" t="s">
        <v>107</v>
      </c>
      <c r="O3" s="19" t="s">
        <v>96</v>
      </c>
      <c r="P3" s="19" t="s">
        <v>97</v>
      </c>
      <c r="Q3" s="19" t="s">
        <v>98</v>
      </c>
      <c r="R3" s="19" t="s">
        <v>99</v>
      </c>
      <c r="S3" s="19" t="s">
        <v>100</v>
      </c>
      <c r="T3" s="19" t="s">
        <v>101</v>
      </c>
      <c r="U3" s="19" t="s">
        <v>102</v>
      </c>
      <c r="V3" s="19" t="s">
        <v>103</v>
      </c>
      <c r="W3" s="19" t="s">
        <v>104</v>
      </c>
      <c r="X3" s="19" t="s">
        <v>105</v>
      </c>
      <c r="Y3" s="19" t="s">
        <v>106</v>
      </c>
      <c r="Z3" s="23" t="s">
        <v>107</v>
      </c>
      <c r="AA3" s="19" t="s">
        <v>96</v>
      </c>
      <c r="AB3" s="19" t="s">
        <v>97</v>
      </c>
      <c r="AC3" s="19" t="s">
        <v>98</v>
      </c>
      <c r="AD3" s="19" t="s">
        <v>99</v>
      </c>
      <c r="AE3" s="19" t="s">
        <v>100</v>
      </c>
      <c r="AF3" s="19" t="s">
        <v>101</v>
      </c>
      <c r="AG3" s="19" t="s">
        <v>102</v>
      </c>
      <c r="AH3" s="19" t="s">
        <v>103</v>
      </c>
      <c r="AI3" s="19" t="s">
        <v>104</v>
      </c>
      <c r="AJ3" s="19" t="s">
        <v>105</v>
      </c>
      <c r="AK3" s="19" t="s">
        <v>106</v>
      </c>
      <c r="AL3" s="23" t="s">
        <v>107</v>
      </c>
      <c r="AM3" s="19" t="s">
        <v>96</v>
      </c>
      <c r="AN3" s="19" t="s">
        <v>97</v>
      </c>
      <c r="AO3" s="19" t="s">
        <v>98</v>
      </c>
      <c r="AP3" s="19" t="s">
        <v>99</v>
      </c>
      <c r="AQ3" s="19" t="s">
        <v>100</v>
      </c>
      <c r="AR3" s="19" t="s">
        <v>101</v>
      </c>
      <c r="AS3" s="19" t="s">
        <v>102</v>
      </c>
      <c r="AT3" s="19" t="s">
        <v>103</v>
      </c>
      <c r="AU3" s="19" t="s">
        <v>104</v>
      </c>
      <c r="AV3" s="19" t="s">
        <v>105</v>
      </c>
      <c r="AW3" s="19" t="s">
        <v>106</v>
      </c>
      <c r="AX3" s="23" t="s">
        <v>107</v>
      </c>
      <c r="AY3" s="19" t="s">
        <v>96</v>
      </c>
      <c r="AZ3" s="19" t="s">
        <v>97</v>
      </c>
      <c r="BA3" s="19" t="s">
        <v>98</v>
      </c>
      <c r="BB3" s="19" t="s">
        <v>99</v>
      </c>
      <c r="BC3" s="19" t="s">
        <v>100</v>
      </c>
      <c r="BD3" s="19" t="s">
        <v>101</v>
      </c>
      <c r="BE3" s="19" t="s">
        <v>102</v>
      </c>
      <c r="BF3" s="19" t="s">
        <v>103</v>
      </c>
      <c r="BG3" s="19" t="s">
        <v>104</v>
      </c>
      <c r="BH3" s="19" t="s">
        <v>105</v>
      </c>
      <c r="BI3" s="19" t="s">
        <v>106</v>
      </c>
      <c r="BJ3" s="23" t="s">
        <v>107</v>
      </c>
    </row>
    <row r="4" spans="1:62" ht="2.25" customHeight="1">
      <c r="AX4" s="3"/>
      <c r="BJ4" s="3"/>
    </row>
    <row r="5" spans="1:62">
      <c r="A5" t="s">
        <v>148</v>
      </c>
      <c r="C5" s="10"/>
      <c r="D5" s="10"/>
      <c r="E5" s="10"/>
      <c r="F5" s="10"/>
      <c r="G5" s="10"/>
      <c r="H5" s="10"/>
      <c r="I5" s="10"/>
      <c r="J5" s="10">
        <v>100</v>
      </c>
      <c r="K5" s="10">
        <v>100</v>
      </c>
      <c r="L5" s="10">
        <v>200</v>
      </c>
      <c r="M5" s="10">
        <v>200</v>
      </c>
      <c r="N5" s="31">
        <v>300</v>
      </c>
      <c r="O5" s="32">
        <v>300</v>
      </c>
      <c r="P5" s="32">
        <v>400</v>
      </c>
      <c r="Q5" s="32">
        <v>400</v>
      </c>
      <c r="R5" s="32">
        <v>500</v>
      </c>
      <c r="S5" s="32">
        <v>500</v>
      </c>
      <c r="T5" s="32">
        <v>500</v>
      </c>
      <c r="U5" s="32">
        <v>500</v>
      </c>
      <c r="V5" s="10">
        <v>500</v>
      </c>
      <c r="W5" s="10">
        <v>500</v>
      </c>
      <c r="X5" s="10">
        <v>500</v>
      </c>
      <c r="Y5" s="10">
        <v>500</v>
      </c>
      <c r="Z5" s="31">
        <v>500</v>
      </c>
      <c r="AA5" s="32">
        <v>500</v>
      </c>
      <c r="AB5" s="32">
        <v>500</v>
      </c>
      <c r="AC5" s="32">
        <v>500</v>
      </c>
      <c r="AD5" s="32">
        <v>500</v>
      </c>
      <c r="AE5" s="32">
        <v>500</v>
      </c>
      <c r="AF5" s="32">
        <v>500</v>
      </c>
      <c r="AG5" s="32">
        <v>500</v>
      </c>
      <c r="AH5" s="10">
        <v>500</v>
      </c>
      <c r="AI5" s="10">
        <v>500</v>
      </c>
      <c r="AJ5" s="10">
        <v>500</v>
      </c>
      <c r="AK5" s="10">
        <v>500</v>
      </c>
      <c r="AL5" s="31">
        <v>500</v>
      </c>
      <c r="AM5" s="32">
        <v>500</v>
      </c>
      <c r="AN5" s="32">
        <v>500</v>
      </c>
      <c r="AO5" s="32">
        <v>500</v>
      </c>
      <c r="AP5" s="32">
        <v>500</v>
      </c>
      <c r="AQ5" s="32">
        <v>500</v>
      </c>
      <c r="AR5" s="32">
        <v>500</v>
      </c>
      <c r="AS5" s="32">
        <v>500</v>
      </c>
      <c r="AT5" s="10">
        <v>500</v>
      </c>
      <c r="AU5" s="10">
        <v>500</v>
      </c>
      <c r="AV5" s="10">
        <v>500</v>
      </c>
      <c r="AW5" s="10">
        <v>500</v>
      </c>
      <c r="AX5" s="31">
        <v>500</v>
      </c>
      <c r="AY5" s="32">
        <v>500</v>
      </c>
      <c r="AZ5" s="32">
        <v>500</v>
      </c>
      <c r="BA5" s="32">
        <v>500</v>
      </c>
      <c r="BB5" s="32">
        <v>500</v>
      </c>
      <c r="BC5" s="32">
        <v>500</v>
      </c>
      <c r="BD5" s="32">
        <v>500</v>
      </c>
      <c r="BE5" s="32">
        <v>500</v>
      </c>
      <c r="BF5" s="10">
        <v>500</v>
      </c>
      <c r="BG5" s="10">
        <v>500</v>
      </c>
      <c r="BH5" s="10">
        <v>500</v>
      </c>
      <c r="BI5" s="10">
        <v>500</v>
      </c>
      <c r="BJ5" s="31">
        <v>500</v>
      </c>
    </row>
    <row r="6" spans="1:62">
      <c r="B6" t="s">
        <v>149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3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31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31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31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31"/>
    </row>
    <row r="7" spans="1:62" ht="7" customHeight="1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3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31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31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31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31"/>
    </row>
    <row r="8" spans="1:62">
      <c r="A8" t="s">
        <v>150</v>
      </c>
      <c r="C8" s="10"/>
      <c r="D8" s="10"/>
      <c r="E8" s="10"/>
      <c r="F8" s="10"/>
      <c r="G8" s="10"/>
      <c r="H8" s="10"/>
      <c r="I8" s="10"/>
      <c r="J8" s="10">
        <f>J5*3</f>
        <v>300</v>
      </c>
      <c r="K8" s="10"/>
      <c r="L8" s="10">
        <f>L5*3</f>
        <v>600</v>
      </c>
      <c r="M8" s="10"/>
      <c r="N8" s="31">
        <f>N5*3</f>
        <v>900</v>
      </c>
      <c r="O8" s="10"/>
      <c r="P8" s="10">
        <f>P5*3</f>
        <v>1200</v>
      </c>
      <c r="Q8" s="10"/>
      <c r="R8" s="10">
        <f>R5*3</f>
        <v>1500</v>
      </c>
      <c r="S8" s="10"/>
      <c r="T8" s="10">
        <f>T5*3</f>
        <v>1500</v>
      </c>
      <c r="U8" s="10"/>
      <c r="V8" s="10">
        <f>V5*3</f>
        <v>1500</v>
      </c>
      <c r="W8" s="10"/>
      <c r="X8" s="10">
        <f>X5*3</f>
        <v>1500</v>
      </c>
      <c r="Y8" s="10"/>
      <c r="Z8" s="31">
        <f>Z5*3</f>
        <v>1500</v>
      </c>
      <c r="AA8" s="10"/>
      <c r="AB8" s="10">
        <f>AB5*3</f>
        <v>1500</v>
      </c>
      <c r="AC8" s="10"/>
      <c r="AD8" s="10">
        <f>AD5*3</f>
        <v>1500</v>
      </c>
      <c r="AE8" s="10"/>
      <c r="AF8" s="10">
        <f>AF5*3</f>
        <v>1500</v>
      </c>
      <c r="AG8" s="10"/>
      <c r="AH8" s="10">
        <f>AH5*3</f>
        <v>1500</v>
      </c>
      <c r="AI8" s="10"/>
      <c r="AJ8" s="10">
        <f>AJ5*3</f>
        <v>1500</v>
      </c>
      <c r="AK8" s="10"/>
      <c r="AL8" s="31">
        <f>AL5*3</f>
        <v>1500</v>
      </c>
      <c r="AM8" s="10"/>
      <c r="AN8" s="10">
        <f>AN5*3</f>
        <v>1500</v>
      </c>
      <c r="AO8" s="10"/>
      <c r="AP8" s="10">
        <f>AP5*3</f>
        <v>1500</v>
      </c>
      <c r="AQ8" s="10"/>
      <c r="AR8" s="10">
        <f>AR5*3</f>
        <v>1500</v>
      </c>
      <c r="AS8" s="10"/>
      <c r="AT8" s="10">
        <f>AT5*3</f>
        <v>1500</v>
      </c>
      <c r="AU8" s="10"/>
      <c r="AV8" s="10">
        <f>AV5*3</f>
        <v>1500</v>
      </c>
      <c r="AW8" s="10"/>
      <c r="AX8" s="31">
        <f>AX5*3</f>
        <v>1500</v>
      </c>
      <c r="AY8" s="10"/>
      <c r="AZ8" s="10">
        <f>AZ5*3</f>
        <v>1500</v>
      </c>
      <c r="BA8" s="10"/>
      <c r="BB8" s="10">
        <f>BB5*3</f>
        <v>1500</v>
      </c>
      <c r="BC8" s="10"/>
      <c r="BD8" s="10">
        <f>BD5*3</f>
        <v>1500</v>
      </c>
      <c r="BE8" s="10"/>
      <c r="BF8" s="10">
        <f>BF5*3</f>
        <v>1500</v>
      </c>
      <c r="BG8" s="10"/>
      <c r="BH8" s="10">
        <f>BH5*3</f>
        <v>1500</v>
      </c>
      <c r="BI8" s="10"/>
      <c r="BJ8" s="31">
        <f>BJ5*3</f>
        <v>1500</v>
      </c>
    </row>
    <row r="9" spans="1:62">
      <c r="B9" t="s">
        <v>151</v>
      </c>
      <c r="AX9" s="3"/>
      <c r="BJ9" s="3"/>
    </row>
    <row r="10" spans="1:62" ht="7" customHeight="1">
      <c r="AX10" s="3"/>
      <c r="BJ10" s="3"/>
    </row>
    <row r="11" spans="1:62">
      <c r="A11" t="s">
        <v>152</v>
      </c>
      <c r="J11" s="27">
        <v>1000</v>
      </c>
      <c r="L11" s="27">
        <v>1000</v>
      </c>
      <c r="N11" s="29">
        <v>1000</v>
      </c>
      <c r="P11" s="27">
        <v>1000</v>
      </c>
      <c r="R11" s="27">
        <v>1000</v>
      </c>
      <c r="T11" s="27">
        <v>1000</v>
      </c>
      <c r="V11" s="27">
        <v>1000</v>
      </c>
      <c r="X11" s="27">
        <v>1000</v>
      </c>
      <c r="Z11" s="29">
        <v>1000</v>
      </c>
      <c r="AB11" s="27">
        <v>1000</v>
      </c>
      <c r="AD11" s="27">
        <v>1000</v>
      </c>
      <c r="AF11" s="27">
        <v>1000</v>
      </c>
      <c r="AH11" s="27">
        <v>1000</v>
      </c>
      <c r="AJ11" s="27">
        <v>1000</v>
      </c>
      <c r="AL11" s="29">
        <v>1000</v>
      </c>
      <c r="AN11" s="27">
        <v>1000</v>
      </c>
      <c r="AP11" s="27">
        <v>1000</v>
      </c>
      <c r="AR11" s="27">
        <v>1000</v>
      </c>
      <c r="AT11" s="27">
        <v>1000</v>
      </c>
      <c r="AV11" s="27">
        <v>1000</v>
      </c>
      <c r="AX11" s="29">
        <v>1000</v>
      </c>
      <c r="AZ11" s="27">
        <v>1000</v>
      </c>
      <c r="BB11" s="27">
        <v>1000</v>
      </c>
      <c r="BD11" s="27">
        <v>1000</v>
      </c>
      <c r="BF11" s="27">
        <v>1000</v>
      </c>
      <c r="BH11" s="27">
        <v>1000</v>
      </c>
      <c r="BJ11" s="29">
        <v>1000</v>
      </c>
    </row>
    <row r="12" spans="1:62">
      <c r="AX12" s="3"/>
      <c r="BJ12" s="3"/>
    </row>
    <row r="13" spans="1:62">
      <c r="A13" s="6" t="s">
        <v>153</v>
      </c>
      <c r="B13" s="6"/>
      <c r="C13" s="6"/>
      <c r="D13" s="6"/>
      <c r="E13" s="6"/>
      <c r="F13" s="6"/>
      <c r="G13" s="6"/>
      <c r="H13" s="6"/>
      <c r="I13" s="6"/>
      <c r="J13" s="28">
        <f>J8*J11</f>
        <v>300000</v>
      </c>
      <c r="K13" s="28">
        <f t="shared" ref="K13:Z13" si="0">K8*K11</f>
        <v>0</v>
      </c>
      <c r="L13" s="28">
        <f t="shared" si="0"/>
        <v>600000</v>
      </c>
      <c r="M13" s="28">
        <f t="shared" si="0"/>
        <v>0</v>
      </c>
      <c r="N13" s="30">
        <f t="shared" si="0"/>
        <v>900000</v>
      </c>
      <c r="O13" s="28">
        <f t="shared" si="0"/>
        <v>0</v>
      </c>
      <c r="P13" s="28">
        <f t="shared" si="0"/>
        <v>1200000</v>
      </c>
      <c r="Q13" s="28">
        <f t="shared" si="0"/>
        <v>0</v>
      </c>
      <c r="R13" s="28">
        <f t="shared" si="0"/>
        <v>1500000</v>
      </c>
      <c r="S13" s="28">
        <f t="shared" si="0"/>
        <v>0</v>
      </c>
      <c r="T13" s="28">
        <f t="shared" si="0"/>
        <v>1500000</v>
      </c>
      <c r="U13" s="28">
        <f t="shared" si="0"/>
        <v>0</v>
      </c>
      <c r="V13" s="28">
        <f t="shared" si="0"/>
        <v>1500000</v>
      </c>
      <c r="W13" s="28">
        <f t="shared" si="0"/>
        <v>0</v>
      </c>
      <c r="X13" s="28">
        <f t="shared" si="0"/>
        <v>1500000</v>
      </c>
      <c r="Y13" s="28">
        <f t="shared" si="0"/>
        <v>0</v>
      </c>
      <c r="Z13" s="30">
        <f t="shared" si="0"/>
        <v>1500000</v>
      </c>
      <c r="AA13" s="28">
        <f t="shared" ref="AA13:AL13" si="1">AA8*AA11</f>
        <v>0</v>
      </c>
      <c r="AB13" s="28">
        <f t="shared" si="1"/>
        <v>1500000</v>
      </c>
      <c r="AC13" s="28">
        <f t="shared" si="1"/>
        <v>0</v>
      </c>
      <c r="AD13" s="28">
        <f t="shared" si="1"/>
        <v>1500000</v>
      </c>
      <c r="AE13" s="28">
        <f t="shared" si="1"/>
        <v>0</v>
      </c>
      <c r="AF13" s="28">
        <f t="shared" si="1"/>
        <v>1500000</v>
      </c>
      <c r="AG13" s="28">
        <f t="shared" si="1"/>
        <v>0</v>
      </c>
      <c r="AH13" s="28">
        <f t="shared" si="1"/>
        <v>1500000</v>
      </c>
      <c r="AI13" s="28">
        <f t="shared" si="1"/>
        <v>0</v>
      </c>
      <c r="AJ13" s="28">
        <f t="shared" si="1"/>
        <v>1500000</v>
      </c>
      <c r="AK13" s="28">
        <f t="shared" si="1"/>
        <v>0</v>
      </c>
      <c r="AL13" s="30">
        <f t="shared" si="1"/>
        <v>1500000</v>
      </c>
      <c r="AM13" s="28">
        <f t="shared" ref="AM13:BJ13" si="2">AM8*AM11</f>
        <v>0</v>
      </c>
      <c r="AN13" s="28">
        <f t="shared" si="2"/>
        <v>1500000</v>
      </c>
      <c r="AO13" s="28">
        <f t="shared" si="2"/>
        <v>0</v>
      </c>
      <c r="AP13" s="28">
        <f t="shared" si="2"/>
        <v>1500000</v>
      </c>
      <c r="AQ13" s="28">
        <f t="shared" si="2"/>
        <v>0</v>
      </c>
      <c r="AR13" s="28">
        <f t="shared" si="2"/>
        <v>1500000</v>
      </c>
      <c r="AS13" s="28">
        <f t="shared" si="2"/>
        <v>0</v>
      </c>
      <c r="AT13" s="28">
        <f t="shared" si="2"/>
        <v>1500000</v>
      </c>
      <c r="AU13" s="28">
        <f t="shared" si="2"/>
        <v>0</v>
      </c>
      <c r="AV13" s="28">
        <f t="shared" si="2"/>
        <v>1500000</v>
      </c>
      <c r="AW13" s="28">
        <f t="shared" si="2"/>
        <v>0</v>
      </c>
      <c r="AX13" s="30">
        <f t="shared" si="2"/>
        <v>1500000</v>
      </c>
      <c r="AY13" s="28">
        <f t="shared" si="2"/>
        <v>0</v>
      </c>
      <c r="AZ13" s="28">
        <f t="shared" si="2"/>
        <v>1500000</v>
      </c>
      <c r="BA13" s="28">
        <f t="shared" si="2"/>
        <v>0</v>
      </c>
      <c r="BB13" s="28">
        <f t="shared" si="2"/>
        <v>1500000</v>
      </c>
      <c r="BC13" s="28">
        <f t="shared" si="2"/>
        <v>0</v>
      </c>
      <c r="BD13" s="28">
        <f t="shared" si="2"/>
        <v>1500000</v>
      </c>
      <c r="BE13" s="28">
        <f t="shared" si="2"/>
        <v>0</v>
      </c>
      <c r="BF13" s="28">
        <f t="shared" si="2"/>
        <v>1500000</v>
      </c>
      <c r="BG13" s="28">
        <f t="shared" si="2"/>
        <v>0</v>
      </c>
      <c r="BH13" s="28">
        <f t="shared" si="2"/>
        <v>1500000</v>
      </c>
      <c r="BI13" s="28">
        <f t="shared" si="2"/>
        <v>0</v>
      </c>
      <c r="BJ13" s="30">
        <f t="shared" si="2"/>
        <v>1500000</v>
      </c>
    </row>
  </sheetData>
  <pageMargins left="0.7" right="0.7" top="0.75" bottom="0.75" header="0.3" footer="0.3"/>
  <headerFooter>
    <oddHeader>&amp;C&amp;F
&amp;A</oddHeader>
    <oddFooter>&amp;L&amp;6&amp;Z
&amp;F&amp;C&amp;8&amp;P of &amp;N&amp;R&amp;8&amp;T
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7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32" sqref="C32"/>
    </sheetView>
  </sheetViews>
  <sheetFormatPr baseColWidth="10" defaultColWidth="8.83203125" defaultRowHeight="14" x14ac:dyDescent="0"/>
  <cols>
    <col min="1" max="1" width="1.6640625" customWidth="1"/>
    <col min="2" max="2" width="31.33203125" bestFit="1" customWidth="1"/>
    <col min="3" max="3" width="10.5" bestFit="1" customWidth="1"/>
    <col min="9" max="9" width="9.83203125" customWidth="1"/>
    <col min="14" max="14" width="8.83203125" style="3"/>
    <col min="26" max="26" width="8.83203125" style="3"/>
    <col min="30" max="30" width="10.83203125" bestFit="1" customWidth="1"/>
    <col min="38" max="38" width="8.83203125" style="3"/>
  </cols>
  <sheetData>
    <row r="1" spans="1:62" ht="18">
      <c r="A1" s="20"/>
      <c r="B1" s="9"/>
      <c r="C1" s="49" t="s">
        <v>170</v>
      </c>
      <c r="D1" s="6"/>
      <c r="E1" s="6"/>
      <c r="F1" s="6"/>
      <c r="G1" s="6"/>
      <c r="H1" s="6"/>
      <c r="I1" s="6"/>
      <c r="J1" s="6"/>
      <c r="K1" s="6"/>
      <c r="L1" s="6"/>
      <c r="M1" s="6"/>
      <c r="N1" s="9"/>
      <c r="O1" s="51" t="s">
        <v>171</v>
      </c>
      <c r="P1" s="6"/>
      <c r="Q1" s="6"/>
      <c r="R1" s="6"/>
      <c r="S1" s="6"/>
      <c r="T1" s="6"/>
      <c r="U1" s="6"/>
      <c r="V1" s="6"/>
      <c r="W1" s="6"/>
      <c r="X1" s="6"/>
      <c r="Y1" s="6"/>
      <c r="Z1" s="9"/>
      <c r="AA1" s="51" t="s">
        <v>172</v>
      </c>
      <c r="AB1" s="6"/>
      <c r="AC1" s="6"/>
      <c r="AD1" s="6"/>
      <c r="AE1" s="6"/>
      <c r="AF1" s="6"/>
      <c r="AG1" s="6"/>
      <c r="AH1" s="6"/>
      <c r="AI1" s="6"/>
      <c r="AJ1" s="6"/>
      <c r="AK1" s="6"/>
      <c r="AL1" s="9"/>
      <c r="AM1" s="51" t="s">
        <v>177</v>
      </c>
      <c r="AN1" s="6"/>
      <c r="AO1" s="6"/>
      <c r="AP1" s="6"/>
      <c r="AQ1" s="6"/>
      <c r="AR1" s="6"/>
      <c r="AS1" s="6"/>
      <c r="AT1" s="6"/>
      <c r="AU1" s="6"/>
      <c r="AV1" s="6"/>
      <c r="AW1" s="6"/>
      <c r="AX1" s="9"/>
      <c r="AY1" s="51" t="s">
        <v>178</v>
      </c>
      <c r="AZ1" s="6"/>
      <c r="BA1" s="6"/>
      <c r="BB1" s="6"/>
      <c r="BC1" s="6"/>
      <c r="BD1" s="6"/>
      <c r="BE1" s="6"/>
      <c r="BF1" s="6"/>
      <c r="BG1" s="6"/>
      <c r="BH1" s="6"/>
      <c r="BI1" s="6"/>
      <c r="BJ1" s="9"/>
    </row>
    <row r="2" spans="1:62">
      <c r="A2" s="1"/>
      <c r="B2" s="3"/>
      <c r="C2" s="2" t="s">
        <v>133</v>
      </c>
      <c r="D2" s="2"/>
      <c r="E2" s="2"/>
      <c r="F2" s="2"/>
      <c r="G2" s="2"/>
      <c r="H2" s="2"/>
      <c r="I2" s="2" t="s">
        <v>134</v>
      </c>
      <c r="J2" s="2"/>
      <c r="K2" s="2"/>
      <c r="L2" s="2"/>
      <c r="M2" s="2"/>
      <c r="O2" s="50">
        <v>0.03</v>
      </c>
      <c r="P2" s="4" t="s">
        <v>165</v>
      </c>
      <c r="Q2" s="4"/>
      <c r="R2" s="2"/>
      <c r="S2" s="2"/>
      <c r="T2" s="2"/>
      <c r="U2" s="2"/>
      <c r="V2" s="2"/>
      <c r="W2" s="2"/>
      <c r="X2" s="2"/>
      <c r="Y2" s="2"/>
      <c r="AA2" s="50">
        <v>0.03</v>
      </c>
      <c r="AB2" s="4" t="s">
        <v>165</v>
      </c>
      <c r="AC2" s="2"/>
      <c r="AD2" s="2"/>
      <c r="AE2" s="2"/>
      <c r="AF2" s="2"/>
      <c r="AG2" s="2"/>
      <c r="AH2" s="2"/>
      <c r="AI2" s="2"/>
      <c r="AJ2" s="2"/>
      <c r="AK2" s="2"/>
      <c r="AM2" s="50">
        <v>0.03</v>
      </c>
      <c r="AN2" s="4" t="s">
        <v>165</v>
      </c>
      <c r="AO2" s="2"/>
      <c r="AP2" s="2"/>
      <c r="AQ2" s="2"/>
      <c r="AR2" s="2"/>
      <c r="AS2" s="2"/>
      <c r="AT2" s="2"/>
      <c r="AU2" s="2"/>
      <c r="AV2" s="2"/>
      <c r="AW2" s="2"/>
      <c r="AX2" s="3"/>
      <c r="AY2" s="50">
        <v>0.03</v>
      </c>
      <c r="AZ2" s="4" t="s">
        <v>165</v>
      </c>
      <c r="BA2" s="2"/>
      <c r="BB2" s="2"/>
      <c r="BC2" s="2"/>
      <c r="BD2" s="2"/>
      <c r="BE2" s="2"/>
      <c r="BF2" s="2"/>
      <c r="BG2" s="2"/>
      <c r="BH2" s="2"/>
      <c r="BI2" s="2"/>
      <c r="BJ2" s="3"/>
    </row>
    <row r="3" spans="1:62">
      <c r="A3" s="18"/>
      <c r="B3" s="23"/>
      <c r="C3" s="19" t="s">
        <v>96</v>
      </c>
      <c r="D3" s="19" t="s">
        <v>97</v>
      </c>
      <c r="E3" s="19" t="s">
        <v>98</v>
      </c>
      <c r="F3" s="19" t="s">
        <v>99</v>
      </c>
      <c r="G3" s="19" t="s">
        <v>100</v>
      </c>
      <c r="H3" s="19" t="s">
        <v>101</v>
      </c>
      <c r="I3" s="19" t="s">
        <v>102</v>
      </c>
      <c r="J3" s="19" t="s">
        <v>103</v>
      </c>
      <c r="K3" s="19" t="s">
        <v>104</v>
      </c>
      <c r="L3" s="19" t="s">
        <v>105</v>
      </c>
      <c r="M3" s="19" t="s">
        <v>106</v>
      </c>
      <c r="N3" s="23" t="s">
        <v>107</v>
      </c>
      <c r="O3" s="19" t="s">
        <v>96</v>
      </c>
      <c r="P3" s="19" t="s">
        <v>97</v>
      </c>
      <c r="Q3" s="19" t="s">
        <v>98</v>
      </c>
      <c r="R3" s="19" t="s">
        <v>99</v>
      </c>
      <c r="S3" s="19" t="s">
        <v>100</v>
      </c>
      <c r="T3" s="19" t="s">
        <v>101</v>
      </c>
      <c r="U3" s="19" t="s">
        <v>102</v>
      </c>
      <c r="V3" s="19" t="s">
        <v>103</v>
      </c>
      <c r="W3" s="19" t="s">
        <v>104</v>
      </c>
      <c r="X3" s="19" t="s">
        <v>105</v>
      </c>
      <c r="Y3" s="19" t="s">
        <v>106</v>
      </c>
      <c r="Z3" s="23" t="s">
        <v>107</v>
      </c>
      <c r="AA3" s="19" t="s">
        <v>96</v>
      </c>
      <c r="AB3" s="19" t="s">
        <v>97</v>
      </c>
      <c r="AC3" s="19" t="s">
        <v>98</v>
      </c>
      <c r="AD3" s="19" t="s">
        <v>99</v>
      </c>
      <c r="AE3" s="19" t="s">
        <v>100</v>
      </c>
      <c r="AF3" s="19" t="s">
        <v>101</v>
      </c>
      <c r="AG3" s="19" t="s">
        <v>102</v>
      </c>
      <c r="AH3" s="19" t="s">
        <v>103</v>
      </c>
      <c r="AI3" s="19" t="s">
        <v>104</v>
      </c>
      <c r="AJ3" s="19" t="s">
        <v>105</v>
      </c>
      <c r="AK3" s="19" t="s">
        <v>106</v>
      </c>
      <c r="AL3" s="23" t="s">
        <v>107</v>
      </c>
      <c r="AM3" s="19" t="s">
        <v>96</v>
      </c>
      <c r="AN3" s="19" t="s">
        <v>97</v>
      </c>
      <c r="AO3" s="19" t="s">
        <v>98</v>
      </c>
      <c r="AP3" s="19" t="s">
        <v>99</v>
      </c>
      <c r="AQ3" s="19" t="s">
        <v>100</v>
      </c>
      <c r="AR3" s="19" t="s">
        <v>101</v>
      </c>
      <c r="AS3" s="19" t="s">
        <v>102</v>
      </c>
      <c r="AT3" s="19" t="s">
        <v>103</v>
      </c>
      <c r="AU3" s="19" t="s">
        <v>104</v>
      </c>
      <c r="AV3" s="19" t="s">
        <v>105</v>
      </c>
      <c r="AW3" s="19" t="s">
        <v>106</v>
      </c>
      <c r="AX3" s="23" t="s">
        <v>107</v>
      </c>
      <c r="AY3" s="19" t="s">
        <v>96</v>
      </c>
      <c r="AZ3" s="19" t="s">
        <v>97</v>
      </c>
      <c r="BA3" s="19" t="s">
        <v>98</v>
      </c>
      <c r="BB3" s="19" t="s">
        <v>99</v>
      </c>
      <c r="BC3" s="19" t="s">
        <v>100</v>
      </c>
      <c r="BD3" s="19" t="s">
        <v>101</v>
      </c>
      <c r="BE3" s="19" t="s">
        <v>102</v>
      </c>
      <c r="BF3" s="19" t="s">
        <v>103</v>
      </c>
      <c r="BG3" s="19" t="s">
        <v>104</v>
      </c>
      <c r="BH3" s="19" t="s">
        <v>105</v>
      </c>
      <c r="BI3" s="19" t="s">
        <v>106</v>
      </c>
      <c r="BJ3" s="23" t="s">
        <v>107</v>
      </c>
    </row>
    <row r="4" spans="1:62">
      <c r="A4" s="1" t="s">
        <v>108</v>
      </c>
      <c r="B4" s="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31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31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31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31"/>
    </row>
    <row r="5" spans="1:62">
      <c r="A5" s="1"/>
      <c r="B5" s="3" t="s">
        <v>109</v>
      </c>
      <c r="C5" s="14">
        <f>70000/12</f>
        <v>5833.333333333333</v>
      </c>
      <c r="D5" s="14">
        <f t="shared" ref="D5:N5" si="0">70000/12</f>
        <v>5833.333333333333</v>
      </c>
      <c r="E5" s="14">
        <f t="shared" si="0"/>
        <v>5833.333333333333</v>
      </c>
      <c r="F5" s="14">
        <f t="shared" si="0"/>
        <v>5833.333333333333</v>
      </c>
      <c r="G5" s="14">
        <f t="shared" si="0"/>
        <v>5833.333333333333</v>
      </c>
      <c r="H5" s="14">
        <f t="shared" si="0"/>
        <v>5833.333333333333</v>
      </c>
      <c r="I5" s="14">
        <f t="shared" si="0"/>
        <v>5833.333333333333</v>
      </c>
      <c r="J5" s="14">
        <f t="shared" si="0"/>
        <v>5833.333333333333</v>
      </c>
      <c r="K5" s="14">
        <f t="shared" si="0"/>
        <v>5833.333333333333</v>
      </c>
      <c r="L5" s="14">
        <f t="shared" si="0"/>
        <v>5833.333333333333</v>
      </c>
      <c r="M5" s="14">
        <f t="shared" si="0"/>
        <v>5833.333333333333</v>
      </c>
      <c r="N5" s="31">
        <f t="shared" si="0"/>
        <v>5833.333333333333</v>
      </c>
      <c r="O5" s="10">
        <f>N5*(1+O$2)</f>
        <v>6008.333333333333</v>
      </c>
      <c r="P5" s="10">
        <f>O5</f>
        <v>6008.333333333333</v>
      </c>
      <c r="Q5" s="10">
        <f t="shared" ref="Q5:Z5" si="1">P5</f>
        <v>6008.333333333333</v>
      </c>
      <c r="R5" s="10">
        <f t="shared" si="1"/>
        <v>6008.333333333333</v>
      </c>
      <c r="S5" s="10">
        <f t="shared" si="1"/>
        <v>6008.333333333333</v>
      </c>
      <c r="T5" s="10">
        <f t="shared" si="1"/>
        <v>6008.333333333333</v>
      </c>
      <c r="U5" s="10">
        <f t="shared" si="1"/>
        <v>6008.333333333333</v>
      </c>
      <c r="V5" s="10">
        <f t="shared" si="1"/>
        <v>6008.333333333333</v>
      </c>
      <c r="W5" s="10">
        <f t="shared" si="1"/>
        <v>6008.333333333333</v>
      </c>
      <c r="X5" s="10">
        <f t="shared" si="1"/>
        <v>6008.333333333333</v>
      </c>
      <c r="Y5" s="10">
        <f t="shared" si="1"/>
        <v>6008.333333333333</v>
      </c>
      <c r="Z5" s="31">
        <f t="shared" si="1"/>
        <v>6008.333333333333</v>
      </c>
      <c r="AA5" s="10">
        <f>Z5*(1+$AA$2)</f>
        <v>6188.583333333333</v>
      </c>
      <c r="AB5" s="10">
        <f>AA5</f>
        <v>6188.583333333333</v>
      </c>
      <c r="AC5" s="10">
        <f t="shared" ref="AC5:AL5" si="2">AB5</f>
        <v>6188.583333333333</v>
      </c>
      <c r="AD5" s="10">
        <f t="shared" si="2"/>
        <v>6188.583333333333</v>
      </c>
      <c r="AE5" s="10">
        <f t="shared" si="2"/>
        <v>6188.583333333333</v>
      </c>
      <c r="AF5" s="10">
        <f t="shared" si="2"/>
        <v>6188.583333333333</v>
      </c>
      <c r="AG5" s="10">
        <f t="shared" si="2"/>
        <v>6188.583333333333</v>
      </c>
      <c r="AH5" s="10">
        <f t="shared" si="2"/>
        <v>6188.583333333333</v>
      </c>
      <c r="AI5" s="10">
        <f t="shared" si="2"/>
        <v>6188.583333333333</v>
      </c>
      <c r="AJ5" s="10">
        <f t="shared" si="2"/>
        <v>6188.583333333333</v>
      </c>
      <c r="AK5" s="10">
        <f t="shared" si="2"/>
        <v>6188.583333333333</v>
      </c>
      <c r="AL5" s="31">
        <f t="shared" si="2"/>
        <v>6188.583333333333</v>
      </c>
      <c r="AM5" s="10">
        <f>AL5*(1+$AA$2)</f>
        <v>6374.2408333333333</v>
      </c>
      <c r="AN5" s="10">
        <f>AM5</f>
        <v>6374.2408333333333</v>
      </c>
      <c r="AO5" s="10">
        <f t="shared" ref="AO5:AO6" si="3">AN5</f>
        <v>6374.2408333333333</v>
      </c>
      <c r="AP5" s="10">
        <f t="shared" ref="AP5:AP6" si="4">AO5</f>
        <v>6374.2408333333333</v>
      </c>
      <c r="AQ5" s="10">
        <f t="shared" ref="AQ5:AQ6" si="5">AP5</f>
        <v>6374.2408333333333</v>
      </c>
      <c r="AR5" s="10">
        <f t="shared" ref="AR5:AR6" si="6">AQ5</f>
        <v>6374.2408333333333</v>
      </c>
      <c r="AS5" s="10">
        <f t="shared" ref="AS5:AS6" si="7">AR5</f>
        <v>6374.2408333333333</v>
      </c>
      <c r="AT5" s="10">
        <f t="shared" ref="AT5:AT6" si="8">AS5</f>
        <v>6374.2408333333333</v>
      </c>
      <c r="AU5" s="10">
        <f t="shared" ref="AU5:AU6" si="9">AT5</f>
        <v>6374.2408333333333</v>
      </c>
      <c r="AV5" s="10">
        <f t="shared" ref="AV5:AV6" si="10">AU5</f>
        <v>6374.2408333333333</v>
      </c>
      <c r="AW5" s="10">
        <f t="shared" ref="AW5:AW6" si="11">AV5</f>
        <v>6374.2408333333333</v>
      </c>
      <c r="AX5" s="31">
        <f t="shared" ref="AX5:AX6" si="12">AW5</f>
        <v>6374.2408333333333</v>
      </c>
      <c r="AY5" s="10">
        <f>AX5*(1+$AA$2)</f>
        <v>6565.4680583333338</v>
      </c>
      <c r="AZ5" s="10">
        <f>AY5</f>
        <v>6565.4680583333338</v>
      </c>
      <c r="BA5" s="10">
        <f t="shared" ref="BA5:BA6" si="13">AZ5</f>
        <v>6565.4680583333338</v>
      </c>
      <c r="BB5" s="10">
        <f t="shared" ref="BB5:BB6" si="14">BA5</f>
        <v>6565.4680583333338</v>
      </c>
      <c r="BC5" s="10">
        <f t="shared" ref="BC5:BC6" si="15">BB5</f>
        <v>6565.4680583333338</v>
      </c>
      <c r="BD5" s="10">
        <f t="shared" ref="BD5:BD6" si="16">BC5</f>
        <v>6565.4680583333338</v>
      </c>
      <c r="BE5" s="10">
        <f t="shared" ref="BE5:BE6" si="17">BD5</f>
        <v>6565.4680583333338</v>
      </c>
      <c r="BF5" s="10">
        <f t="shared" ref="BF5:BF6" si="18">BE5</f>
        <v>6565.4680583333338</v>
      </c>
      <c r="BG5" s="10">
        <f t="shared" ref="BG5:BG6" si="19">BF5</f>
        <v>6565.4680583333338</v>
      </c>
      <c r="BH5" s="10">
        <f t="shared" ref="BH5:BH6" si="20">BG5</f>
        <v>6565.4680583333338</v>
      </c>
      <c r="BI5" s="10">
        <f t="shared" ref="BI5:BI6" si="21">BH5</f>
        <v>6565.4680583333338</v>
      </c>
      <c r="BJ5" s="31">
        <f t="shared" ref="BJ5:BJ6" si="22">BI5</f>
        <v>6565.4680583333338</v>
      </c>
    </row>
    <row r="6" spans="1:62">
      <c r="A6" s="1"/>
      <c r="B6" s="3" t="s">
        <v>110</v>
      </c>
      <c r="C6" s="14">
        <f>(6*45000)/12</f>
        <v>22500</v>
      </c>
      <c r="D6" s="14">
        <f t="shared" ref="D6:H6" si="23">(6*45000)/12</f>
        <v>22500</v>
      </c>
      <c r="E6" s="14">
        <f t="shared" si="23"/>
        <v>22500</v>
      </c>
      <c r="F6" s="14">
        <f t="shared" si="23"/>
        <v>22500</v>
      </c>
      <c r="G6" s="14">
        <f t="shared" si="23"/>
        <v>22500</v>
      </c>
      <c r="H6" s="14">
        <f t="shared" si="23"/>
        <v>22500</v>
      </c>
      <c r="I6" s="14">
        <f>H6+((3*45000)/12)</f>
        <v>33750</v>
      </c>
      <c r="J6" s="14">
        <f>I6</f>
        <v>33750</v>
      </c>
      <c r="K6" s="14">
        <f t="shared" ref="K6:N6" si="24">J6</f>
        <v>33750</v>
      </c>
      <c r="L6" s="14">
        <f t="shared" si="24"/>
        <v>33750</v>
      </c>
      <c r="M6" s="14">
        <f t="shared" si="24"/>
        <v>33750</v>
      </c>
      <c r="N6" s="31">
        <f t="shared" si="24"/>
        <v>33750</v>
      </c>
      <c r="O6" s="10">
        <f>N6*(1+O$2)</f>
        <v>34762.5</v>
      </c>
      <c r="P6" s="10">
        <f>O6</f>
        <v>34762.5</v>
      </c>
      <c r="Q6" s="10">
        <f t="shared" ref="Q6:Z6" si="25">P6</f>
        <v>34762.5</v>
      </c>
      <c r="R6" s="10">
        <f t="shared" si="25"/>
        <v>34762.5</v>
      </c>
      <c r="S6" s="10">
        <f t="shared" si="25"/>
        <v>34762.5</v>
      </c>
      <c r="T6" s="10">
        <f t="shared" si="25"/>
        <v>34762.5</v>
      </c>
      <c r="U6" s="10">
        <f t="shared" si="25"/>
        <v>34762.5</v>
      </c>
      <c r="V6" s="10">
        <f t="shared" si="25"/>
        <v>34762.5</v>
      </c>
      <c r="W6" s="10">
        <f t="shared" si="25"/>
        <v>34762.5</v>
      </c>
      <c r="X6" s="10">
        <f t="shared" si="25"/>
        <v>34762.5</v>
      </c>
      <c r="Y6" s="10">
        <f t="shared" si="25"/>
        <v>34762.5</v>
      </c>
      <c r="Z6" s="31">
        <f t="shared" si="25"/>
        <v>34762.5</v>
      </c>
      <c r="AA6" s="10">
        <f>Z6*(1+$AA$2)</f>
        <v>35805.375</v>
      </c>
      <c r="AB6" s="10">
        <f>AA6</f>
        <v>35805.375</v>
      </c>
      <c r="AC6" s="10">
        <f t="shared" ref="AC6:AL6" si="26">AB6</f>
        <v>35805.375</v>
      </c>
      <c r="AD6" s="10">
        <f t="shared" si="26"/>
        <v>35805.375</v>
      </c>
      <c r="AE6" s="10">
        <f t="shared" si="26"/>
        <v>35805.375</v>
      </c>
      <c r="AF6" s="10">
        <f t="shared" si="26"/>
        <v>35805.375</v>
      </c>
      <c r="AG6" s="10">
        <f t="shared" si="26"/>
        <v>35805.375</v>
      </c>
      <c r="AH6" s="10">
        <f t="shared" si="26"/>
        <v>35805.375</v>
      </c>
      <c r="AI6" s="10">
        <f t="shared" si="26"/>
        <v>35805.375</v>
      </c>
      <c r="AJ6" s="10">
        <f t="shared" si="26"/>
        <v>35805.375</v>
      </c>
      <c r="AK6" s="10">
        <f t="shared" si="26"/>
        <v>35805.375</v>
      </c>
      <c r="AL6" s="31">
        <f t="shared" si="26"/>
        <v>35805.375</v>
      </c>
      <c r="AM6" s="10">
        <f>AL6*(1+$AA$2)</f>
        <v>36879.536249999997</v>
      </c>
      <c r="AN6" s="10">
        <f>AM6</f>
        <v>36879.536249999997</v>
      </c>
      <c r="AO6" s="10">
        <f t="shared" si="3"/>
        <v>36879.536249999997</v>
      </c>
      <c r="AP6" s="10">
        <f t="shared" si="4"/>
        <v>36879.536249999997</v>
      </c>
      <c r="AQ6" s="10">
        <f t="shared" si="5"/>
        <v>36879.536249999997</v>
      </c>
      <c r="AR6" s="10">
        <f t="shared" si="6"/>
        <v>36879.536249999997</v>
      </c>
      <c r="AS6" s="10">
        <f t="shared" si="7"/>
        <v>36879.536249999997</v>
      </c>
      <c r="AT6" s="10">
        <f t="shared" si="8"/>
        <v>36879.536249999997</v>
      </c>
      <c r="AU6" s="10">
        <f t="shared" si="9"/>
        <v>36879.536249999997</v>
      </c>
      <c r="AV6" s="10">
        <f t="shared" si="10"/>
        <v>36879.536249999997</v>
      </c>
      <c r="AW6" s="10">
        <f t="shared" si="11"/>
        <v>36879.536249999997</v>
      </c>
      <c r="AX6" s="31">
        <f t="shared" si="12"/>
        <v>36879.536249999997</v>
      </c>
      <c r="AY6" s="10">
        <f>AX6*(1+$AA$2)</f>
        <v>37985.9223375</v>
      </c>
      <c r="AZ6" s="10">
        <f>AY6</f>
        <v>37985.9223375</v>
      </c>
      <c r="BA6" s="10">
        <f t="shared" si="13"/>
        <v>37985.9223375</v>
      </c>
      <c r="BB6" s="10">
        <f t="shared" si="14"/>
        <v>37985.9223375</v>
      </c>
      <c r="BC6" s="10">
        <f t="shared" si="15"/>
        <v>37985.9223375</v>
      </c>
      <c r="BD6" s="10">
        <f t="shared" si="16"/>
        <v>37985.9223375</v>
      </c>
      <c r="BE6" s="10">
        <f t="shared" si="17"/>
        <v>37985.9223375</v>
      </c>
      <c r="BF6" s="10">
        <f t="shared" si="18"/>
        <v>37985.9223375</v>
      </c>
      <c r="BG6" s="10">
        <f t="shared" si="19"/>
        <v>37985.9223375</v>
      </c>
      <c r="BH6" s="10">
        <f t="shared" si="20"/>
        <v>37985.9223375</v>
      </c>
      <c r="BI6" s="10">
        <f t="shared" si="21"/>
        <v>37985.9223375</v>
      </c>
      <c r="BJ6" s="31">
        <f t="shared" si="22"/>
        <v>37985.9223375</v>
      </c>
    </row>
    <row r="7" spans="1:62">
      <c r="A7" s="1"/>
      <c r="B7" s="9" t="s">
        <v>128</v>
      </c>
      <c r="C7" s="11">
        <f>SUM(C5:C6)</f>
        <v>28333.333333333332</v>
      </c>
      <c r="D7" s="11">
        <f t="shared" ref="D7:N7" si="27">SUM(D5:D6)</f>
        <v>28333.333333333332</v>
      </c>
      <c r="E7" s="11">
        <f t="shared" si="27"/>
        <v>28333.333333333332</v>
      </c>
      <c r="F7" s="11">
        <f t="shared" si="27"/>
        <v>28333.333333333332</v>
      </c>
      <c r="G7" s="11">
        <f t="shared" si="27"/>
        <v>28333.333333333332</v>
      </c>
      <c r="H7" s="11">
        <f t="shared" si="27"/>
        <v>28333.333333333332</v>
      </c>
      <c r="I7" s="11">
        <f t="shared" si="27"/>
        <v>39583.333333333336</v>
      </c>
      <c r="J7" s="11">
        <f t="shared" si="27"/>
        <v>39583.333333333336</v>
      </c>
      <c r="K7" s="11">
        <f t="shared" si="27"/>
        <v>39583.333333333336</v>
      </c>
      <c r="L7" s="11">
        <f t="shared" si="27"/>
        <v>39583.333333333336</v>
      </c>
      <c r="M7" s="11">
        <f t="shared" si="27"/>
        <v>39583.333333333336</v>
      </c>
      <c r="N7" s="38">
        <f t="shared" si="27"/>
        <v>39583.333333333336</v>
      </c>
      <c r="O7" s="11">
        <f t="shared" ref="O7" si="28">SUM(O5:O6)</f>
        <v>40770.833333333336</v>
      </c>
      <c r="P7" s="11">
        <f t="shared" ref="P7" si="29">SUM(P5:P6)</f>
        <v>40770.833333333336</v>
      </c>
      <c r="Q7" s="11">
        <f t="shared" ref="Q7" si="30">SUM(Q5:Q6)</f>
        <v>40770.833333333336</v>
      </c>
      <c r="R7" s="11">
        <f t="shared" ref="R7" si="31">SUM(R5:R6)</f>
        <v>40770.833333333336</v>
      </c>
      <c r="S7" s="11">
        <f t="shared" ref="S7" si="32">SUM(S5:S6)</f>
        <v>40770.833333333336</v>
      </c>
      <c r="T7" s="11">
        <f t="shared" ref="T7" si="33">SUM(T5:T6)</f>
        <v>40770.833333333336</v>
      </c>
      <c r="U7" s="11">
        <f t="shared" ref="U7" si="34">SUM(U5:U6)</f>
        <v>40770.833333333336</v>
      </c>
      <c r="V7" s="11">
        <f t="shared" ref="V7" si="35">SUM(V5:V6)</f>
        <v>40770.833333333336</v>
      </c>
      <c r="W7" s="11">
        <f t="shared" ref="W7" si="36">SUM(W5:W6)</f>
        <v>40770.833333333336</v>
      </c>
      <c r="X7" s="11">
        <f t="shared" ref="X7" si="37">SUM(X5:X6)</f>
        <v>40770.833333333336</v>
      </c>
      <c r="Y7" s="11">
        <f t="shared" ref="Y7" si="38">SUM(Y5:Y6)</f>
        <v>40770.833333333336</v>
      </c>
      <c r="Z7" s="38">
        <f t="shared" ref="Z7" si="39">SUM(Z5:Z6)</f>
        <v>40770.833333333336</v>
      </c>
      <c r="AA7" s="11">
        <f t="shared" ref="AA7" si="40">SUM(AA5:AA6)</f>
        <v>41993.958333333336</v>
      </c>
      <c r="AB7" s="11">
        <f t="shared" ref="AB7" si="41">SUM(AB5:AB6)</f>
        <v>41993.958333333336</v>
      </c>
      <c r="AC7" s="11">
        <f t="shared" ref="AC7" si="42">SUM(AC5:AC6)</f>
        <v>41993.958333333336</v>
      </c>
      <c r="AD7" s="11">
        <f t="shared" ref="AD7" si="43">SUM(AD5:AD6)</f>
        <v>41993.958333333336</v>
      </c>
      <c r="AE7" s="11">
        <f t="shared" ref="AE7" si="44">SUM(AE5:AE6)</f>
        <v>41993.958333333336</v>
      </c>
      <c r="AF7" s="11">
        <f t="shared" ref="AF7" si="45">SUM(AF5:AF6)</f>
        <v>41993.958333333336</v>
      </c>
      <c r="AG7" s="11">
        <f t="shared" ref="AG7" si="46">SUM(AG5:AG6)</f>
        <v>41993.958333333336</v>
      </c>
      <c r="AH7" s="11">
        <f t="shared" ref="AH7" si="47">SUM(AH5:AH6)</f>
        <v>41993.958333333336</v>
      </c>
      <c r="AI7" s="11">
        <f t="shared" ref="AI7" si="48">SUM(AI5:AI6)</f>
        <v>41993.958333333336</v>
      </c>
      <c r="AJ7" s="11">
        <f t="shared" ref="AJ7" si="49">SUM(AJ5:AJ6)</f>
        <v>41993.958333333336</v>
      </c>
      <c r="AK7" s="11">
        <f t="shared" ref="AK7" si="50">SUM(AK5:AK6)</f>
        <v>41993.958333333336</v>
      </c>
      <c r="AL7" s="38">
        <f t="shared" ref="AL7:AW7" si="51">SUM(AL5:AL6)</f>
        <v>41993.958333333336</v>
      </c>
      <c r="AM7" s="11">
        <f t="shared" si="51"/>
        <v>43253.777083333334</v>
      </c>
      <c r="AN7" s="11">
        <f t="shared" si="51"/>
        <v>43253.777083333334</v>
      </c>
      <c r="AO7" s="11">
        <f t="shared" si="51"/>
        <v>43253.777083333334</v>
      </c>
      <c r="AP7" s="11">
        <f t="shared" si="51"/>
        <v>43253.777083333334</v>
      </c>
      <c r="AQ7" s="11">
        <f t="shared" si="51"/>
        <v>43253.777083333334</v>
      </c>
      <c r="AR7" s="11">
        <f t="shared" si="51"/>
        <v>43253.777083333334</v>
      </c>
      <c r="AS7" s="11">
        <f t="shared" si="51"/>
        <v>43253.777083333334</v>
      </c>
      <c r="AT7" s="11">
        <f t="shared" si="51"/>
        <v>43253.777083333334</v>
      </c>
      <c r="AU7" s="11">
        <f t="shared" si="51"/>
        <v>43253.777083333334</v>
      </c>
      <c r="AV7" s="11">
        <f t="shared" si="51"/>
        <v>43253.777083333334</v>
      </c>
      <c r="AW7" s="11">
        <f t="shared" si="51"/>
        <v>43253.777083333334</v>
      </c>
      <c r="AX7" s="38">
        <f t="shared" ref="AX7:BI7" si="52">SUM(AX5:AX6)</f>
        <v>43253.777083333334</v>
      </c>
      <c r="AY7" s="11">
        <f t="shared" si="52"/>
        <v>44551.390395833332</v>
      </c>
      <c r="AZ7" s="11">
        <f t="shared" si="52"/>
        <v>44551.390395833332</v>
      </c>
      <c r="BA7" s="11">
        <f t="shared" si="52"/>
        <v>44551.390395833332</v>
      </c>
      <c r="BB7" s="11">
        <f t="shared" si="52"/>
        <v>44551.390395833332</v>
      </c>
      <c r="BC7" s="11">
        <f t="shared" si="52"/>
        <v>44551.390395833332</v>
      </c>
      <c r="BD7" s="11">
        <f t="shared" si="52"/>
        <v>44551.390395833332</v>
      </c>
      <c r="BE7" s="11">
        <f t="shared" si="52"/>
        <v>44551.390395833332</v>
      </c>
      <c r="BF7" s="11">
        <f t="shared" si="52"/>
        <v>44551.390395833332</v>
      </c>
      <c r="BG7" s="11">
        <f t="shared" si="52"/>
        <v>44551.390395833332</v>
      </c>
      <c r="BH7" s="11">
        <f t="shared" si="52"/>
        <v>44551.390395833332</v>
      </c>
      <c r="BI7" s="11">
        <f t="shared" si="52"/>
        <v>44551.390395833332</v>
      </c>
      <c r="BJ7" s="38">
        <f t="shared" ref="BJ7" si="53">SUM(BJ5:BJ6)</f>
        <v>44551.390395833332</v>
      </c>
    </row>
    <row r="8" spans="1:62">
      <c r="A8" s="1"/>
      <c r="B8" s="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31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31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31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31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31"/>
    </row>
    <row r="9" spans="1:62">
      <c r="A9" s="1" t="s">
        <v>111</v>
      </c>
      <c r="B9" s="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3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31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31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31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31"/>
    </row>
    <row r="10" spans="1:62">
      <c r="A10" s="1"/>
      <c r="B10" s="3" t="s">
        <v>109</v>
      </c>
      <c r="C10" s="14">
        <f>55000/12</f>
        <v>4583.333333333333</v>
      </c>
      <c r="D10" s="14">
        <f>C10</f>
        <v>4583.333333333333</v>
      </c>
      <c r="E10" s="14">
        <f t="shared" ref="E10:N10" si="54">D10</f>
        <v>4583.333333333333</v>
      </c>
      <c r="F10" s="14">
        <f t="shared" si="54"/>
        <v>4583.333333333333</v>
      </c>
      <c r="G10" s="14">
        <f t="shared" si="54"/>
        <v>4583.333333333333</v>
      </c>
      <c r="H10" s="14">
        <f t="shared" si="54"/>
        <v>4583.333333333333</v>
      </c>
      <c r="I10" s="14">
        <f t="shared" si="54"/>
        <v>4583.333333333333</v>
      </c>
      <c r="J10" s="14">
        <f t="shared" si="54"/>
        <v>4583.333333333333</v>
      </c>
      <c r="K10" s="14">
        <f t="shared" si="54"/>
        <v>4583.333333333333</v>
      </c>
      <c r="L10" s="14">
        <f t="shared" si="54"/>
        <v>4583.333333333333</v>
      </c>
      <c r="M10" s="14">
        <f t="shared" si="54"/>
        <v>4583.333333333333</v>
      </c>
      <c r="N10" s="31">
        <f t="shared" si="54"/>
        <v>4583.333333333333</v>
      </c>
      <c r="O10" s="10">
        <f>N10*(1+O$2)</f>
        <v>4720.833333333333</v>
      </c>
      <c r="P10" s="10">
        <f>O10</f>
        <v>4720.833333333333</v>
      </c>
      <c r="Q10" s="10">
        <f t="shared" ref="Q10:Z10" si="55">P10</f>
        <v>4720.833333333333</v>
      </c>
      <c r="R10" s="10">
        <f t="shared" si="55"/>
        <v>4720.833333333333</v>
      </c>
      <c r="S10" s="10">
        <f t="shared" si="55"/>
        <v>4720.833333333333</v>
      </c>
      <c r="T10" s="10">
        <f t="shared" si="55"/>
        <v>4720.833333333333</v>
      </c>
      <c r="U10" s="10">
        <f t="shared" si="55"/>
        <v>4720.833333333333</v>
      </c>
      <c r="V10" s="10">
        <f t="shared" si="55"/>
        <v>4720.833333333333</v>
      </c>
      <c r="W10" s="10">
        <f t="shared" si="55"/>
        <v>4720.833333333333</v>
      </c>
      <c r="X10" s="10">
        <f t="shared" si="55"/>
        <v>4720.833333333333</v>
      </c>
      <c r="Y10" s="10">
        <f t="shared" si="55"/>
        <v>4720.833333333333</v>
      </c>
      <c r="Z10" s="31">
        <f t="shared" si="55"/>
        <v>4720.833333333333</v>
      </c>
      <c r="AA10" s="10">
        <f>Z10*(1+$AA$2)</f>
        <v>4862.458333333333</v>
      </c>
      <c r="AB10" s="10">
        <f t="shared" ref="AB10:AL11" si="56">AA10</f>
        <v>4862.458333333333</v>
      </c>
      <c r="AC10" s="10">
        <f t="shared" si="56"/>
        <v>4862.458333333333</v>
      </c>
      <c r="AD10" s="10">
        <f t="shared" si="56"/>
        <v>4862.458333333333</v>
      </c>
      <c r="AE10" s="10">
        <f t="shared" si="56"/>
        <v>4862.458333333333</v>
      </c>
      <c r="AF10" s="10">
        <f t="shared" si="56"/>
        <v>4862.458333333333</v>
      </c>
      <c r="AG10" s="10">
        <f t="shared" si="56"/>
        <v>4862.458333333333</v>
      </c>
      <c r="AH10" s="10">
        <f t="shared" si="56"/>
        <v>4862.458333333333</v>
      </c>
      <c r="AI10" s="10">
        <f t="shared" si="56"/>
        <v>4862.458333333333</v>
      </c>
      <c r="AJ10" s="10">
        <f t="shared" si="56"/>
        <v>4862.458333333333</v>
      </c>
      <c r="AK10" s="10">
        <f t="shared" si="56"/>
        <v>4862.458333333333</v>
      </c>
      <c r="AL10" s="31">
        <f t="shared" si="56"/>
        <v>4862.458333333333</v>
      </c>
      <c r="AM10" s="10">
        <f>AL10*(1+$AA$2)</f>
        <v>5008.3320833333328</v>
      </c>
      <c r="AN10" s="10">
        <f t="shared" ref="AN10:AN11" si="57">AM10</f>
        <v>5008.3320833333328</v>
      </c>
      <c r="AO10" s="10">
        <f t="shared" ref="AO10:AO11" si="58">AN10</f>
        <v>5008.3320833333328</v>
      </c>
      <c r="AP10" s="10">
        <f t="shared" ref="AP10:AP11" si="59">AO10</f>
        <v>5008.3320833333328</v>
      </c>
      <c r="AQ10" s="10">
        <f t="shared" ref="AQ10:AQ11" si="60">AP10</f>
        <v>5008.3320833333328</v>
      </c>
      <c r="AR10" s="10">
        <f t="shared" ref="AR10:AR11" si="61">AQ10</f>
        <v>5008.3320833333328</v>
      </c>
      <c r="AS10" s="10">
        <f t="shared" ref="AS10:AS11" si="62">AR10</f>
        <v>5008.3320833333328</v>
      </c>
      <c r="AT10" s="10">
        <f t="shared" ref="AT10:AT11" si="63">AS10</f>
        <v>5008.3320833333328</v>
      </c>
      <c r="AU10" s="10">
        <f t="shared" ref="AU10:AU11" si="64">AT10</f>
        <v>5008.3320833333328</v>
      </c>
      <c r="AV10" s="10">
        <f t="shared" ref="AV10:AV11" si="65">AU10</f>
        <v>5008.3320833333328</v>
      </c>
      <c r="AW10" s="10">
        <f t="shared" ref="AW10:AW11" si="66">AV10</f>
        <v>5008.3320833333328</v>
      </c>
      <c r="AX10" s="31">
        <f t="shared" ref="AX10:AX11" si="67">AW10</f>
        <v>5008.3320833333328</v>
      </c>
      <c r="AY10" s="10">
        <f>AX10*(1+$AA$2)</f>
        <v>5158.5820458333328</v>
      </c>
      <c r="AZ10" s="10">
        <f t="shared" ref="AZ10:AZ11" si="68">AY10</f>
        <v>5158.5820458333328</v>
      </c>
      <c r="BA10" s="10">
        <f t="shared" ref="BA10:BA11" si="69">AZ10</f>
        <v>5158.5820458333328</v>
      </c>
      <c r="BB10" s="10">
        <f t="shared" ref="BB10:BB11" si="70">BA10</f>
        <v>5158.5820458333328</v>
      </c>
      <c r="BC10" s="10">
        <f t="shared" ref="BC10:BC11" si="71">BB10</f>
        <v>5158.5820458333328</v>
      </c>
      <c r="BD10" s="10">
        <f t="shared" ref="BD10:BD11" si="72">BC10</f>
        <v>5158.5820458333328</v>
      </c>
      <c r="BE10" s="10">
        <f t="shared" ref="BE10:BE11" si="73">BD10</f>
        <v>5158.5820458333328</v>
      </c>
      <c r="BF10" s="10">
        <f t="shared" ref="BF10:BF11" si="74">BE10</f>
        <v>5158.5820458333328</v>
      </c>
      <c r="BG10" s="10">
        <f t="shared" ref="BG10:BG11" si="75">BF10</f>
        <v>5158.5820458333328</v>
      </c>
      <c r="BH10" s="10">
        <f t="shared" ref="BH10:BH11" si="76">BG10</f>
        <v>5158.5820458333328</v>
      </c>
      <c r="BI10" s="10">
        <f t="shared" ref="BI10:BI11" si="77">BH10</f>
        <v>5158.5820458333328</v>
      </c>
      <c r="BJ10" s="31">
        <f t="shared" ref="BJ10:BJ11" si="78">BI10</f>
        <v>5158.5820458333328</v>
      </c>
    </row>
    <row r="11" spans="1:62">
      <c r="A11" s="1"/>
      <c r="B11" s="3" t="s">
        <v>112</v>
      </c>
      <c r="C11" s="14"/>
      <c r="D11" s="14"/>
      <c r="E11" s="14">
        <f>(2*40000)/12</f>
        <v>6666.666666666667</v>
      </c>
      <c r="F11" s="14">
        <f>E11</f>
        <v>6666.666666666667</v>
      </c>
      <c r="G11" s="14">
        <f t="shared" ref="G11:J11" si="79">F11</f>
        <v>6666.666666666667</v>
      </c>
      <c r="H11" s="14">
        <f t="shared" si="79"/>
        <v>6666.666666666667</v>
      </c>
      <c r="I11" s="14">
        <f t="shared" si="79"/>
        <v>6666.666666666667</v>
      </c>
      <c r="J11" s="14">
        <f t="shared" si="79"/>
        <v>6666.666666666667</v>
      </c>
      <c r="K11" s="14">
        <f>J11+(40000/12)</f>
        <v>10000</v>
      </c>
      <c r="L11" s="14">
        <f>K11</f>
        <v>10000</v>
      </c>
      <c r="M11" s="14">
        <f t="shared" ref="M11:N11" si="80">L11</f>
        <v>10000</v>
      </c>
      <c r="N11" s="31">
        <f t="shared" si="80"/>
        <v>10000</v>
      </c>
      <c r="O11" s="10">
        <f>N11*(1+O$2)</f>
        <v>10300</v>
      </c>
      <c r="P11" s="10">
        <f>O11</f>
        <v>10300</v>
      </c>
      <c r="Q11" s="10">
        <f t="shared" ref="Q11:Z11" si="81">P11</f>
        <v>10300</v>
      </c>
      <c r="R11" s="10">
        <f t="shared" si="81"/>
        <v>10300</v>
      </c>
      <c r="S11" s="10">
        <f t="shared" si="81"/>
        <v>10300</v>
      </c>
      <c r="T11" s="10">
        <f t="shared" si="81"/>
        <v>10300</v>
      </c>
      <c r="U11" s="10">
        <f t="shared" si="81"/>
        <v>10300</v>
      </c>
      <c r="V11" s="10">
        <f t="shared" si="81"/>
        <v>10300</v>
      </c>
      <c r="W11" s="10">
        <f t="shared" si="81"/>
        <v>10300</v>
      </c>
      <c r="X11" s="10">
        <f t="shared" si="81"/>
        <v>10300</v>
      </c>
      <c r="Y11" s="10">
        <f t="shared" si="81"/>
        <v>10300</v>
      </c>
      <c r="Z11" s="31">
        <f t="shared" si="81"/>
        <v>10300</v>
      </c>
      <c r="AA11" s="10">
        <f>Z11*(1+$AA$2)</f>
        <v>10609</v>
      </c>
      <c r="AB11" s="10">
        <f t="shared" si="56"/>
        <v>10609</v>
      </c>
      <c r="AC11" s="10">
        <f t="shared" si="56"/>
        <v>10609</v>
      </c>
      <c r="AD11" s="10">
        <f t="shared" si="56"/>
        <v>10609</v>
      </c>
      <c r="AE11" s="10">
        <f t="shared" si="56"/>
        <v>10609</v>
      </c>
      <c r="AF11" s="10">
        <f t="shared" si="56"/>
        <v>10609</v>
      </c>
      <c r="AG11" s="10">
        <f t="shared" si="56"/>
        <v>10609</v>
      </c>
      <c r="AH11" s="10">
        <f t="shared" si="56"/>
        <v>10609</v>
      </c>
      <c r="AI11" s="10">
        <f t="shared" si="56"/>
        <v>10609</v>
      </c>
      <c r="AJ11" s="10">
        <f t="shared" si="56"/>
        <v>10609</v>
      </c>
      <c r="AK11" s="10">
        <f t="shared" si="56"/>
        <v>10609</v>
      </c>
      <c r="AL11" s="31">
        <f t="shared" si="56"/>
        <v>10609</v>
      </c>
      <c r="AM11" s="10">
        <f>AL11*(1+$AA$2)</f>
        <v>10927.27</v>
      </c>
      <c r="AN11" s="10">
        <f t="shared" si="57"/>
        <v>10927.27</v>
      </c>
      <c r="AO11" s="10">
        <f t="shared" si="58"/>
        <v>10927.27</v>
      </c>
      <c r="AP11" s="10">
        <f t="shared" si="59"/>
        <v>10927.27</v>
      </c>
      <c r="AQ11" s="10">
        <f t="shared" si="60"/>
        <v>10927.27</v>
      </c>
      <c r="AR11" s="10">
        <f t="shared" si="61"/>
        <v>10927.27</v>
      </c>
      <c r="AS11" s="10">
        <f t="shared" si="62"/>
        <v>10927.27</v>
      </c>
      <c r="AT11" s="10">
        <f t="shared" si="63"/>
        <v>10927.27</v>
      </c>
      <c r="AU11" s="10">
        <f t="shared" si="64"/>
        <v>10927.27</v>
      </c>
      <c r="AV11" s="10">
        <f t="shared" si="65"/>
        <v>10927.27</v>
      </c>
      <c r="AW11" s="10">
        <f t="shared" si="66"/>
        <v>10927.27</v>
      </c>
      <c r="AX11" s="31">
        <f t="shared" si="67"/>
        <v>10927.27</v>
      </c>
      <c r="AY11" s="10">
        <f>AX11*(1+$AA$2)</f>
        <v>11255.088100000001</v>
      </c>
      <c r="AZ11" s="10">
        <f t="shared" si="68"/>
        <v>11255.088100000001</v>
      </c>
      <c r="BA11" s="10">
        <f t="shared" si="69"/>
        <v>11255.088100000001</v>
      </c>
      <c r="BB11" s="10">
        <f t="shared" si="70"/>
        <v>11255.088100000001</v>
      </c>
      <c r="BC11" s="10">
        <f t="shared" si="71"/>
        <v>11255.088100000001</v>
      </c>
      <c r="BD11" s="10">
        <f t="shared" si="72"/>
        <v>11255.088100000001</v>
      </c>
      <c r="BE11" s="10">
        <f t="shared" si="73"/>
        <v>11255.088100000001</v>
      </c>
      <c r="BF11" s="10">
        <f t="shared" si="74"/>
        <v>11255.088100000001</v>
      </c>
      <c r="BG11" s="10">
        <f t="shared" si="75"/>
        <v>11255.088100000001</v>
      </c>
      <c r="BH11" s="10">
        <f t="shared" si="76"/>
        <v>11255.088100000001</v>
      </c>
      <c r="BI11" s="10">
        <f t="shared" si="77"/>
        <v>11255.088100000001</v>
      </c>
      <c r="BJ11" s="31">
        <f t="shared" si="78"/>
        <v>11255.088100000001</v>
      </c>
    </row>
    <row r="12" spans="1:62">
      <c r="A12" s="1"/>
      <c r="B12" s="9" t="s">
        <v>129</v>
      </c>
      <c r="C12" s="11">
        <f>SUM(C10:C11)</f>
        <v>4583.333333333333</v>
      </c>
      <c r="D12" s="11">
        <f t="shared" ref="D12:N12" si="82">SUM(D10:D11)</f>
        <v>4583.333333333333</v>
      </c>
      <c r="E12" s="11">
        <f t="shared" si="82"/>
        <v>11250</v>
      </c>
      <c r="F12" s="11">
        <f t="shared" si="82"/>
        <v>11250</v>
      </c>
      <c r="G12" s="11">
        <f t="shared" si="82"/>
        <v>11250</v>
      </c>
      <c r="H12" s="11">
        <f t="shared" si="82"/>
        <v>11250</v>
      </c>
      <c r="I12" s="11">
        <f t="shared" si="82"/>
        <v>11250</v>
      </c>
      <c r="J12" s="11">
        <f t="shared" si="82"/>
        <v>11250</v>
      </c>
      <c r="K12" s="11">
        <f t="shared" si="82"/>
        <v>14583.333333333332</v>
      </c>
      <c r="L12" s="11">
        <f t="shared" si="82"/>
        <v>14583.333333333332</v>
      </c>
      <c r="M12" s="11">
        <f t="shared" si="82"/>
        <v>14583.333333333332</v>
      </c>
      <c r="N12" s="38">
        <f t="shared" si="82"/>
        <v>14583.333333333332</v>
      </c>
      <c r="O12" s="11">
        <f t="shared" ref="O12" si="83">SUM(O10:O11)</f>
        <v>15020.833333333332</v>
      </c>
      <c r="P12" s="11">
        <f t="shared" ref="P12" si="84">SUM(P10:P11)</f>
        <v>15020.833333333332</v>
      </c>
      <c r="Q12" s="11">
        <f t="shared" ref="Q12" si="85">SUM(Q10:Q11)</f>
        <v>15020.833333333332</v>
      </c>
      <c r="R12" s="11">
        <f t="shared" ref="R12" si="86">SUM(R10:R11)</f>
        <v>15020.833333333332</v>
      </c>
      <c r="S12" s="11">
        <f t="shared" ref="S12" si="87">SUM(S10:S11)</f>
        <v>15020.833333333332</v>
      </c>
      <c r="T12" s="11">
        <f t="shared" ref="T12" si="88">SUM(T10:T11)</f>
        <v>15020.833333333332</v>
      </c>
      <c r="U12" s="11">
        <f t="shared" ref="U12" si="89">SUM(U10:U11)</f>
        <v>15020.833333333332</v>
      </c>
      <c r="V12" s="11">
        <f t="shared" ref="V12" si="90">SUM(V10:V11)</f>
        <v>15020.833333333332</v>
      </c>
      <c r="W12" s="11">
        <f t="shared" ref="W12" si="91">SUM(W10:W11)</f>
        <v>15020.833333333332</v>
      </c>
      <c r="X12" s="11">
        <f t="shared" ref="X12" si="92">SUM(X10:X11)</f>
        <v>15020.833333333332</v>
      </c>
      <c r="Y12" s="11">
        <f t="shared" ref="Y12" si="93">SUM(Y10:Y11)</f>
        <v>15020.833333333332</v>
      </c>
      <c r="Z12" s="38">
        <f t="shared" ref="Z12" si="94">SUM(Z10:Z11)</f>
        <v>15020.833333333332</v>
      </c>
      <c r="AA12" s="11">
        <f t="shared" ref="AA12" si="95">SUM(AA10:AA11)</f>
        <v>15471.458333333332</v>
      </c>
      <c r="AB12" s="11">
        <f t="shared" ref="AB12" si="96">SUM(AB10:AB11)</f>
        <v>15471.458333333332</v>
      </c>
      <c r="AC12" s="11">
        <f t="shared" ref="AC12" si="97">SUM(AC10:AC11)</f>
        <v>15471.458333333332</v>
      </c>
      <c r="AD12" s="11">
        <f t="shared" ref="AD12" si="98">SUM(AD10:AD11)</f>
        <v>15471.458333333332</v>
      </c>
      <c r="AE12" s="11">
        <f t="shared" ref="AE12" si="99">SUM(AE10:AE11)</f>
        <v>15471.458333333332</v>
      </c>
      <c r="AF12" s="11">
        <f t="shared" ref="AF12" si="100">SUM(AF10:AF11)</f>
        <v>15471.458333333332</v>
      </c>
      <c r="AG12" s="11">
        <f t="shared" ref="AG12" si="101">SUM(AG10:AG11)</f>
        <v>15471.458333333332</v>
      </c>
      <c r="AH12" s="11">
        <f t="shared" ref="AH12" si="102">SUM(AH10:AH11)</f>
        <v>15471.458333333332</v>
      </c>
      <c r="AI12" s="11">
        <f t="shared" ref="AI12" si="103">SUM(AI10:AI11)</f>
        <v>15471.458333333332</v>
      </c>
      <c r="AJ12" s="11">
        <f t="shared" ref="AJ12" si="104">SUM(AJ10:AJ11)</f>
        <v>15471.458333333332</v>
      </c>
      <c r="AK12" s="11">
        <f t="shared" ref="AK12" si="105">SUM(AK10:AK11)</f>
        <v>15471.458333333332</v>
      </c>
      <c r="AL12" s="38">
        <f t="shared" ref="AL12:AW12" si="106">SUM(AL10:AL11)</f>
        <v>15471.458333333332</v>
      </c>
      <c r="AM12" s="11">
        <f t="shared" si="106"/>
        <v>15935.602083333333</v>
      </c>
      <c r="AN12" s="11">
        <f t="shared" si="106"/>
        <v>15935.602083333333</v>
      </c>
      <c r="AO12" s="11">
        <f t="shared" si="106"/>
        <v>15935.602083333333</v>
      </c>
      <c r="AP12" s="11">
        <f t="shared" si="106"/>
        <v>15935.602083333333</v>
      </c>
      <c r="AQ12" s="11">
        <f t="shared" si="106"/>
        <v>15935.602083333333</v>
      </c>
      <c r="AR12" s="11">
        <f t="shared" si="106"/>
        <v>15935.602083333333</v>
      </c>
      <c r="AS12" s="11">
        <f t="shared" si="106"/>
        <v>15935.602083333333</v>
      </c>
      <c r="AT12" s="11">
        <f t="shared" si="106"/>
        <v>15935.602083333333</v>
      </c>
      <c r="AU12" s="11">
        <f t="shared" si="106"/>
        <v>15935.602083333333</v>
      </c>
      <c r="AV12" s="11">
        <f t="shared" si="106"/>
        <v>15935.602083333333</v>
      </c>
      <c r="AW12" s="11">
        <f t="shared" si="106"/>
        <v>15935.602083333333</v>
      </c>
      <c r="AX12" s="38">
        <f t="shared" ref="AX12:BI12" si="107">SUM(AX10:AX11)</f>
        <v>15935.602083333333</v>
      </c>
      <c r="AY12" s="11">
        <f t="shared" si="107"/>
        <v>16413.670145833334</v>
      </c>
      <c r="AZ12" s="11">
        <f t="shared" si="107"/>
        <v>16413.670145833334</v>
      </c>
      <c r="BA12" s="11">
        <f t="shared" si="107"/>
        <v>16413.670145833334</v>
      </c>
      <c r="BB12" s="11">
        <f t="shared" si="107"/>
        <v>16413.670145833334</v>
      </c>
      <c r="BC12" s="11">
        <f t="shared" si="107"/>
        <v>16413.670145833334</v>
      </c>
      <c r="BD12" s="11">
        <f t="shared" si="107"/>
        <v>16413.670145833334</v>
      </c>
      <c r="BE12" s="11">
        <f t="shared" si="107"/>
        <v>16413.670145833334</v>
      </c>
      <c r="BF12" s="11">
        <f t="shared" si="107"/>
        <v>16413.670145833334</v>
      </c>
      <c r="BG12" s="11">
        <f t="shared" si="107"/>
        <v>16413.670145833334</v>
      </c>
      <c r="BH12" s="11">
        <f t="shared" si="107"/>
        <v>16413.670145833334</v>
      </c>
      <c r="BI12" s="11">
        <f t="shared" si="107"/>
        <v>16413.670145833334</v>
      </c>
      <c r="BJ12" s="38">
        <f t="shared" ref="BJ12" si="108">SUM(BJ10:BJ11)</f>
        <v>16413.670145833334</v>
      </c>
    </row>
    <row r="13" spans="1:62">
      <c r="A13" s="1"/>
      <c r="B13" s="3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31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31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31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31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31"/>
    </row>
    <row r="14" spans="1:62">
      <c r="A14" s="1" t="s">
        <v>113</v>
      </c>
      <c r="B14" s="3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31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31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31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31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31"/>
    </row>
    <row r="15" spans="1:62">
      <c r="A15" s="1"/>
      <c r="B15" s="3" t="s">
        <v>109</v>
      </c>
      <c r="C15" s="14">
        <f>60000/12</f>
        <v>5000</v>
      </c>
      <c r="D15" s="14">
        <f>C15</f>
        <v>5000</v>
      </c>
      <c r="E15" s="14">
        <f t="shared" ref="E15:N15" si="109">D15</f>
        <v>5000</v>
      </c>
      <c r="F15" s="14">
        <f t="shared" si="109"/>
        <v>5000</v>
      </c>
      <c r="G15" s="14">
        <f t="shared" si="109"/>
        <v>5000</v>
      </c>
      <c r="H15" s="14">
        <f t="shared" si="109"/>
        <v>5000</v>
      </c>
      <c r="I15" s="14">
        <f t="shared" si="109"/>
        <v>5000</v>
      </c>
      <c r="J15" s="14">
        <f t="shared" si="109"/>
        <v>5000</v>
      </c>
      <c r="K15" s="14">
        <f t="shared" si="109"/>
        <v>5000</v>
      </c>
      <c r="L15" s="14">
        <f t="shared" si="109"/>
        <v>5000</v>
      </c>
      <c r="M15" s="14">
        <f t="shared" si="109"/>
        <v>5000</v>
      </c>
      <c r="N15" s="31">
        <f t="shared" si="109"/>
        <v>5000</v>
      </c>
      <c r="O15" s="10">
        <f>N15*(1+O$2)</f>
        <v>5150</v>
      </c>
      <c r="P15" s="10">
        <f>O15</f>
        <v>5150</v>
      </c>
      <c r="Q15" s="10">
        <f t="shared" ref="Q15:Z15" si="110">P15</f>
        <v>5150</v>
      </c>
      <c r="R15" s="10">
        <f t="shared" si="110"/>
        <v>5150</v>
      </c>
      <c r="S15" s="10">
        <f t="shared" si="110"/>
        <v>5150</v>
      </c>
      <c r="T15" s="10">
        <f t="shared" si="110"/>
        <v>5150</v>
      </c>
      <c r="U15" s="10">
        <f t="shared" si="110"/>
        <v>5150</v>
      </c>
      <c r="V15" s="10">
        <f t="shared" si="110"/>
        <v>5150</v>
      </c>
      <c r="W15" s="10">
        <f t="shared" si="110"/>
        <v>5150</v>
      </c>
      <c r="X15" s="10">
        <f t="shared" si="110"/>
        <v>5150</v>
      </c>
      <c r="Y15" s="10">
        <f t="shared" si="110"/>
        <v>5150</v>
      </c>
      <c r="Z15" s="31">
        <f t="shared" si="110"/>
        <v>5150</v>
      </c>
      <c r="AA15" s="10">
        <f>Z15*(1+$AA$2)</f>
        <v>5304.5</v>
      </c>
      <c r="AB15" s="10">
        <f t="shared" ref="AB15:AL18" si="111">AA15</f>
        <v>5304.5</v>
      </c>
      <c r="AC15" s="10">
        <f t="shared" si="111"/>
        <v>5304.5</v>
      </c>
      <c r="AD15" s="10">
        <f t="shared" si="111"/>
        <v>5304.5</v>
      </c>
      <c r="AE15" s="10">
        <f t="shared" si="111"/>
        <v>5304.5</v>
      </c>
      <c r="AF15" s="10">
        <f t="shared" si="111"/>
        <v>5304.5</v>
      </c>
      <c r="AG15" s="10">
        <f t="shared" si="111"/>
        <v>5304.5</v>
      </c>
      <c r="AH15" s="10">
        <f t="shared" si="111"/>
        <v>5304.5</v>
      </c>
      <c r="AI15" s="10">
        <f t="shared" si="111"/>
        <v>5304.5</v>
      </c>
      <c r="AJ15" s="10">
        <f t="shared" si="111"/>
        <v>5304.5</v>
      </c>
      <c r="AK15" s="10">
        <f t="shared" si="111"/>
        <v>5304.5</v>
      </c>
      <c r="AL15" s="31">
        <f t="shared" si="111"/>
        <v>5304.5</v>
      </c>
      <c r="AM15" s="10">
        <f>AL15*(1+$AA$2)</f>
        <v>5463.6350000000002</v>
      </c>
      <c r="AN15" s="10">
        <f t="shared" ref="AN15:AN18" si="112">AM15</f>
        <v>5463.6350000000002</v>
      </c>
      <c r="AO15" s="10">
        <f t="shared" ref="AO15:AO18" si="113">AN15</f>
        <v>5463.6350000000002</v>
      </c>
      <c r="AP15" s="10">
        <f t="shared" ref="AP15:AP18" si="114">AO15</f>
        <v>5463.6350000000002</v>
      </c>
      <c r="AQ15" s="10">
        <f t="shared" ref="AQ15:AQ18" si="115">AP15</f>
        <v>5463.6350000000002</v>
      </c>
      <c r="AR15" s="10">
        <f t="shared" ref="AR15:AR18" si="116">AQ15</f>
        <v>5463.6350000000002</v>
      </c>
      <c r="AS15" s="10">
        <f t="shared" ref="AS15:AS18" si="117">AR15</f>
        <v>5463.6350000000002</v>
      </c>
      <c r="AT15" s="10">
        <f t="shared" ref="AT15:AT18" si="118">AS15</f>
        <v>5463.6350000000002</v>
      </c>
      <c r="AU15" s="10">
        <f t="shared" ref="AU15:AU18" si="119">AT15</f>
        <v>5463.6350000000002</v>
      </c>
      <c r="AV15" s="10">
        <f t="shared" ref="AV15:AV18" si="120">AU15</f>
        <v>5463.6350000000002</v>
      </c>
      <c r="AW15" s="10">
        <f t="shared" ref="AW15:AW18" si="121">AV15</f>
        <v>5463.6350000000002</v>
      </c>
      <c r="AX15" s="31">
        <f t="shared" ref="AX15:AX18" si="122">AW15</f>
        <v>5463.6350000000002</v>
      </c>
      <c r="AY15" s="10">
        <f>AX15*(1+$AA$2)</f>
        <v>5627.5440500000004</v>
      </c>
      <c r="AZ15" s="10">
        <f t="shared" ref="AZ15:AZ18" si="123">AY15</f>
        <v>5627.5440500000004</v>
      </c>
      <c r="BA15" s="10">
        <f t="shared" ref="BA15:BA18" si="124">AZ15</f>
        <v>5627.5440500000004</v>
      </c>
      <c r="BB15" s="10">
        <f t="shared" ref="BB15:BB18" si="125">BA15</f>
        <v>5627.5440500000004</v>
      </c>
      <c r="BC15" s="10">
        <f t="shared" ref="BC15:BC18" si="126">BB15</f>
        <v>5627.5440500000004</v>
      </c>
      <c r="BD15" s="10">
        <f t="shared" ref="BD15:BD18" si="127">BC15</f>
        <v>5627.5440500000004</v>
      </c>
      <c r="BE15" s="10">
        <f t="shared" ref="BE15:BE18" si="128">BD15</f>
        <v>5627.5440500000004</v>
      </c>
      <c r="BF15" s="10">
        <f t="shared" ref="BF15:BF18" si="129">BE15</f>
        <v>5627.5440500000004</v>
      </c>
      <c r="BG15" s="10">
        <f t="shared" ref="BG15:BG18" si="130">BF15</f>
        <v>5627.5440500000004</v>
      </c>
      <c r="BH15" s="10">
        <f t="shared" ref="BH15:BH18" si="131">BG15</f>
        <v>5627.5440500000004</v>
      </c>
      <c r="BI15" s="10">
        <f t="shared" ref="BI15:BI18" si="132">BH15</f>
        <v>5627.5440500000004</v>
      </c>
      <c r="BJ15" s="31">
        <f t="shared" ref="BJ15:BJ18" si="133">BI15</f>
        <v>5627.5440500000004</v>
      </c>
    </row>
    <row r="16" spans="1:62">
      <c r="A16" s="1"/>
      <c r="B16" s="3" t="s">
        <v>114</v>
      </c>
      <c r="C16" s="14"/>
      <c r="D16" s="14"/>
      <c r="E16" s="14"/>
      <c r="F16" s="14">
        <f>40000/12</f>
        <v>3333.3333333333335</v>
      </c>
      <c r="G16" s="14">
        <f t="shared" ref="G16:N18" si="134">40000/12</f>
        <v>3333.3333333333335</v>
      </c>
      <c r="H16" s="14">
        <f t="shared" si="134"/>
        <v>3333.3333333333335</v>
      </c>
      <c r="I16" s="14">
        <f t="shared" si="134"/>
        <v>3333.3333333333335</v>
      </c>
      <c r="J16" s="14">
        <f t="shared" si="134"/>
        <v>3333.3333333333335</v>
      </c>
      <c r="K16" s="14">
        <f>J16+(40000/12)</f>
        <v>6666.666666666667</v>
      </c>
      <c r="L16" s="14">
        <f>K16</f>
        <v>6666.666666666667</v>
      </c>
      <c r="M16" s="14">
        <f t="shared" ref="M16:N16" si="135">L16</f>
        <v>6666.666666666667</v>
      </c>
      <c r="N16" s="31">
        <f t="shared" si="135"/>
        <v>6666.666666666667</v>
      </c>
      <c r="O16" s="10">
        <f>N16*(1+O$2)</f>
        <v>6866.666666666667</v>
      </c>
      <c r="P16" s="10">
        <f t="shared" ref="P16:Z18" si="136">O16</f>
        <v>6866.666666666667</v>
      </c>
      <c r="Q16" s="10">
        <f t="shared" si="136"/>
        <v>6866.666666666667</v>
      </c>
      <c r="R16" s="10">
        <f t="shared" si="136"/>
        <v>6866.666666666667</v>
      </c>
      <c r="S16" s="10">
        <f t="shared" si="136"/>
        <v>6866.666666666667</v>
      </c>
      <c r="T16" s="10">
        <f t="shared" si="136"/>
        <v>6866.666666666667</v>
      </c>
      <c r="U16" s="10">
        <f t="shared" si="136"/>
        <v>6866.666666666667</v>
      </c>
      <c r="V16" s="10">
        <f t="shared" si="136"/>
        <v>6866.666666666667</v>
      </c>
      <c r="W16" s="10">
        <f t="shared" si="136"/>
        <v>6866.666666666667</v>
      </c>
      <c r="X16" s="10">
        <f t="shared" si="136"/>
        <v>6866.666666666667</v>
      </c>
      <c r="Y16" s="10">
        <f t="shared" si="136"/>
        <v>6866.666666666667</v>
      </c>
      <c r="Z16" s="31">
        <f t="shared" si="136"/>
        <v>6866.666666666667</v>
      </c>
      <c r="AA16" s="10">
        <f>Z16*(1+$AA$2)</f>
        <v>7072.666666666667</v>
      </c>
      <c r="AB16" s="10">
        <f t="shared" si="111"/>
        <v>7072.666666666667</v>
      </c>
      <c r="AC16" s="10">
        <f t="shared" si="111"/>
        <v>7072.666666666667</v>
      </c>
      <c r="AD16" s="10">
        <f t="shared" si="111"/>
        <v>7072.666666666667</v>
      </c>
      <c r="AE16" s="10">
        <f t="shared" si="111"/>
        <v>7072.666666666667</v>
      </c>
      <c r="AF16" s="10">
        <f t="shared" si="111"/>
        <v>7072.666666666667</v>
      </c>
      <c r="AG16" s="10">
        <f t="shared" si="111"/>
        <v>7072.666666666667</v>
      </c>
      <c r="AH16" s="10">
        <f t="shared" si="111"/>
        <v>7072.666666666667</v>
      </c>
      <c r="AI16" s="10">
        <f t="shared" si="111"/>
        <v>7072.666666666667</v>
      </c>
      <c r="AJ16" s="10">
        <f t="shared" si="111"/>
        <v>7072.666666666667</v>
      </c>
      <c r="AK16" s="10">
        <f t="shared" si="111"/>
        <v>7072.666666666667</v>
      </c>
      <c r="AL16" s="31">
        <f t="shared" si="111"/>
        <v>7072.666666666667</v>
      </c>
      <c r="AM16" s="10">
        <f>AL16*(1+$AA$2)</f>
        <v>7284.8466666666673</v>
      </c>
      <c r="AN16" s="10">
        <f t="shared" si="112"/>
        <v>7284.8466666666673</v>
      </c>
      <c r="AO16" s="10">
        <f t="shared" si="113"/>
        <v>7284.8466666666673</v>
      </c>
      <c r="AP16" s="10">
        <f t="shared" si="114"/>
        <v>7284.8466666666673</v>
      </c>
      <c r="AQ16" s="10">
        <f t="shared" si="115"/>
        <v>7284.8466666666673</v>
      </c>
      <c r="AR16" s="10">
        <f t="shared" si="116"/>
        <v>7284.8466666666673</v>
      </c>
      <c r="AS16" s="10">
        <f t="shared" si="117"/>
        <v>7284.8466666666673</v>
      </c>
      <c r="AT16" s="10">
        <f t="shared" si="118"/>
        <v>7284.8466666666673</v>
      </c>
      <c r="AU16" s="10">
        <f t="shared" si="119"/>
        <v>7284.8466666666673</v>
      </c>
      <c r="AV16" s="10">
        <f t="shared" si="120"/>
        <v>7284.8466666666673</v>
      </c>
      <c r="AW16" s="10">
        <f t="shared" si="121"/>
        <v>7284.8466666666673</v>
      </c>
      <c r="AX16" s="31">
        <f t="shared" si="122"/>
        <v>7284.8466666666673</v>
      </c>
      <c r="AY16" s="10">
        <f>AX16*(1+$AA$2)</f>
        <v>7503.3920666666672</v>
      </c>
      <c r="AZ16" s="10">
        <f t="shared" si="123"/>
        <v>7503.3920666666672</v>
      </c>
      <c r="BA16" s="10">
        <f t="shared" si="124"/>
        <v>7503.3920666666672</v>
      </c>
      <c r="BB16" s="10">
        <f t="shared" si="125"/>
        <v>7503.3920666666672</v>
      </c>
      <c r="BC16" s="10">
        <f t="shared" si="126"/>
        <v>7503.3920666666672</v>
      </c>
      <c r="BD16" s="10">
        <f t="shared" si="127"/>
        <v>7503.3920666666672</v>
      </c>
      <c r="BE16" s="10">
        <f t="shared" si="128"/>
        <v>7503.3920666666672</v>
      </c>
      <c r="BF16" s="10">
        <f t="shared" si="129"/>
        <v>7503.3920666666672</v>
      </c>
      <c r="BG16" s="10">
        <f t="shared" si="130"/>
        <v>7503.3920666666672</v>
      </c>
      <c r="BH16" s="10">
        <f t="shared" si="131"/>
        <v>7503.3920666666672</v>
      </c>
      <c r="BI16" s="10">
        <f t="shared" si="132"/>
        <v>7503.3920666666672</v>
      </c>
      <c r="BJ16" s="31">
        <f t="shared" si="133"/>
        <v>7503.3920666666672</v>
      </c>
    </row>
    <row r="17" spans="1:62">
      <c r="A17" s="1"/>
      <c r="B17" s="3" t="s">
        <v>115</v>
      </c>
      <c r="C17" s="14"/>
      <c r="D17" s="14"/>
      <c r="E17" s="14"/>
      <c r="F17" s="14">
        <f>40000/12</f>
        <v>3333.3333333333335</v>
      </c>
      <c r="G17" s="14">
        <f t="shared" si="134"/>
        <v>3333.3333333333335</v>
      </c>
      <c r="H17" s="14">
        <f t="shared" si="134"/>
        <v>3333.3333333333335</v>
      </c>
      <c r="I17" s="14">
        <f t="shared" si="134"/>
        <v>3333.3333333333335</v>
      </c>
      <c r="J17" s="14">
        <f t="shared" si="134"/>
        <v>3333.3333333333335</v>
      </c>
      <c r="K17" s="14">
        <f t="shared" si="134"/>
        <v>3333.3333333333335</v>
      </c>
      <c r="L17" s="14">
        <f t="shared" si="134"/>
        <v>3333.3333333333335</v>
      </c>
      <c r="M17" s="14">
        <f t="shared" si="134"/>
        <v>3333.3333333333335</v>
      </c>
      <c r="N17" s="31">
        <f t="shared" si="134"/>
        <v>3333.3333333333335</v>
      </c>
      <c r="O17" s="10">
        <f>N17*(1+O$2)</f>
        <v>3433.3333333333335</v>
      </c>
      <c r="P17" s="10">
        <f t="shared" si="136"/>
        <v>3433.3333333333335</v>
      </c>
      <c r="Q17" s="10">
        <f t="shared" si="136"/>
        <v>3433.3333333333335</v>
      </c>
      <c r="R17" s="10">
        <f t="shared" si="136"/>
        <v>3433.3333333333335</v>
      </c>
      <c r="S17" s="10">
        <f t="shared" si="136"/>
        <v>3433.3333333333335</v>
      </c>
      <c r="T17" s="10">
        <f t="shared" si="136"/>
        <v>3433.3333333333335</v>
      </c>
      <c r="U17" s="10">
        <f t="shared" si="136"/>
        <v>3433.3333333333335</v>
      </c>
      <c r="V17" s="10">
        <f t="shared" si="136"/>
        <v>3433.3333333333335</v>
      </c>
      <c r="W17" s="10">
        <f t="shared" si="136"/>
        <v>3433.3333333333335</v>
      </c>
      <c r="X17" s="10">
        <f t="shared" si="136"/>
        <v>3433.3333333333335</v>
      </c>
      <c r="Y17" s="10">
        <f t="shared" si="136"/>
        <v>3433.3333333333335</v>
      </c>
      <c r="Z17" s="31">
        <f t="shared" si="136"/>
        <v>3433.3333333333335</v>
      </c>
      <c r="AA17" s="10">
        <f>Z17*(1+$AA$2)</f>
        <v>3536.3333333333335</v>
      </c>
      <c r="AB17" s="10">
        <f t="shared" si="111"/>
        <v>3536.3333333333335</v>
      </c>
      <c r="AC17" s="10">
        <f t="shared" si="111"/>
        <v>3536.3333333333335</v>
      </c>
      <c r="AD17" s="10">
        <f t="shared" si="111"/>
        <v>3536.3333333333335</v>
      </c>
      <c r="AE17" s="10">
        <f t="shared" si="111"/>
        <v>3536.3333333333335</v>
      </c>
      <c r="AF17" s="10">
        <f t="shared" si="111"/>
        <v>3536.3333333333335</v>
      </c>
      <c r="AG17" s="10">
        <f t="shared" si="111"/>
        <v>3536.3333333333335</v>
      </c>
      <c r="AH17" s="10">
        <f t="shared" si="111"/>
        <v>3536.3333333333335</v>
      </c>
      <c r="AI17" s="10">
        <f t="shared" si="111"/>
        <v>3536.3333333333335</v>
      </c>
      <c r="AJ17" s="10">
        <f t="shared" si="111"/>
        <v>3536.3333333333335</v>
      </c>
      <c r="AK17" s="10">
        <f t="shared" si="111"/>
        <v>3536.3333333333335</v>
      </c>
      <c r="AL17" s="31">
        <f t="shared" si="111"/>
        <v>3536.3333333333335</v>
      </c>
      <c r="AM17" s="10">
        <f>AL17*(1+$AA$2)</f>
        <v>3642.4233333333336</v>
      </c>
      <c r="AN17" s="10">
        <f t="shared" si="112"/>
        <v>3642.4233333333336</v>
      </c>
      <c r="AO17" s="10">
        <f t="shared" si="113"/>
        <v>3642.4233333333336</v>
      </c>
      <c r="AP17" s="10">
        <f t="shared" si="114"/>
        <v>3642.4233333333336</v>
      </c>
      <c r="AQ17" s="10">
        <f t="shared" si="115"/>
        <v>3642.4233333333336</v>
      </c>
      <c r="AR17" s="10">
        <f t="shared" si="116"/>
        <v>3642.4233333333336</v>
      </c>
      <c r="AS17" s="10">
        <f t="shared" si="117"/>
        <v>3642.4233333333336</v>
      </c>
      <c r="AT17" s="10">
        <f t="shared" si="118"/>
        <v>3642.4233333333336</v>
      </c>
      <c r="AU17" s="10">
        <f t="shared" si="119"/>
        <v>3642.4233333333336</v>
      </c>
      <c r="AV17" s="10">
        <f t="shared" si="120"/>
        <v>3642.4233333333336</v>
      </c>
      <c r="AW17" s="10">
        <f t="shared" si="121"/>
        <v>3642.4233333333336</v>
      </c>
      <c r="AX17" s="31">
        <f t="shared" si="122"/>
        <v>3642.4233333333336</v>
      </c>
      <c r="AY17" s="10">
        <f>AX17*(1+$AA$2)</f>
        <v>3751.6960333333336</v>
      </c>
      <c r="AZ17" s="10">
        <f t="shared" si="123"/>
        <v>3751.6960333333336</v>
      </c>
      <c r="BA17" s="10">
        <f t="shared" si="124"/>
        <v>3751.6960333333336</v>
      </c>
      <c r="BB17" s="10">
        <f t="shared" si="125"/>
        <v>3751.6960333333336</v>
      </c>
      <c r="BC17" s="10">
        <f t="shared" si="126"/>
        <v>3751.6960333333336</v>
      </c>
      <c r="BD17" s="10">
        <f t="shared" si="127"/>
        <v>3751.6960333333336</v>
      </c>
      <c r="BE17" s="10">
        <f t="shared" si="128"/>
        <v>3751.6960333333336</v>
      </c>
      <c r="BF17" s="10">
        <f t="shared" si="129"/>
        <v>3751.6960333333336</v>
      </c>
      <c r="BG17" s="10">
        <f t="shared" si="130"/>
        <v>3751.6960333333336</v>
      </c>
      <c r="BH17" s="10">
        <f t="shared" si="131"/>
        <v>3751.6960333333336</v>
      </c>
      <c r="BI17" s="10">
        <f t="shared" si="132"/>
        <v>3751.6960333333336</v>
      </c>
      <c r="BJ17" s="31">
        <f t="shared" si="133"/>
        <v>3751.6960333333336</v>
      </c>
    </row>
    <row r="18" spans="1:62">
      <c r="A18" s="1"/>
      <c r="B18" s="3" t="s">
        <v>116</v>
      </c>
      <c r="C18" s="14"/>
      <c r="D18" s="14"/>
      <c r="E18" s="14"/>
      <c r="F18" s="14">
        <f>40000/12</f>
        <v>3333.3333333333335</v>
      </c>
      <c r="G18" s="14">
        <f t="shared" si="134"/>
        <v>3333.3333333333335</v>
      </c>
      <c r="H18" s="14">
        <f t="shared" si="134"/>
        <v>3333.3333333333335</v>
      </c>
      <c r="I18" s="14">
        <f t="shared" si="134"/>
        <v>3333.3333333333335</v>
      </c>
      <c r="J18" s="14">
        <f t="shared" si="134"/>
        <v>3333.3333333333335</v>
      </c>
      <c r="K18" s="14">
        <f t="shared" si="134"/>
        <v>3333.3333333333335</v>
      </c>
      <c r="L18" s="14">
        <f t="shared" si="134"/>
        <v>3333.3333333333335</v>
      </c>
      <c r="M18" s="14">
        <f t="shared" si="134"/>
        <v>3333.3333333333335</v>
      </c>
      <c r="N18" s="31">
        <f t="shared" si="134"/>
        <v>3333.3333333333335</v>
      </c>
      <c r="O18" s="10">
        <f>N18*(1+O$2)</f>
        <v>3433.3333333333335</v>
      </c>
      <c r="P18" s="10">
        <f t="shared" si="136"/>
        <v>3433.3333333333335</v>
      </c>
      <c r="Q18" s="10">
        <f t="shared" si="136"/>
        <v>3433.3333333333335</v>
      </c>
      <c r="R18" s="10">
        <f t="shared" si="136"/>
        <v>3433.3333333333335</v>
      </c>
      <c r="S18" s="10">
        <f t="shared" si="136"/>
        <v>3433.3333333333335</v>
      </c>
      <c r="T18" s="10">
        <f t="shared" si="136"/>
        <v>3433.3333333333335</v>
      </c>
      <c r="U18" s="10">
        <f t="shared" si="136"/>
        <v>3433.3333333333335</v>
      </c>
      <c r="V18" s="10">
        <f t="shared" si="136"/>
        <v>3433.3333333333335</v>
      </c>
      <c r="W18" s="10">
        <f t="shared" si="136"/>
        <v>3433.3333333333335</v>
      </c>
      <c r="X18" s="10">
        <f t="shared" si="136"/>
        <v>3433.3333333333335</v>
      </c>
      <c r="Y18" s="10">
        <f t="shared" si="136"/>
        <v>3433.3333333333335</v>
      </c>
      <c r="Z18" s="31">
        <f t="shared" si="136"/>
        <v>3433.3333333333335</v>
      </c>
      <c r="AA18" s="10">
        <f>Z18*(1+$AA$2)</f>
        <v>3536.3333333333335</v>
      </c>
      <c r="AB18" s="10">
        <f t="shared" si="111"/>
        <v>3536.3333333333335</v>
      </c>
      <c r="AC18" s="10">
        <f t="shared" si="111"/>
        <v>3536.3333333333335</v>
      </c>
      <c r="AD18" s="10">
        <f t="shared" si="111"/>
        <v>3536.3333333333335</v>
      </c>
      <c r="AE18" s="10">
        <f t="shared" si="111"/>
        <v>3536.3333333333335</v>
      </c>
      <c r="AF18" s="10">
        <f t="shared" si="111"/>
        <v>3536.3333333333335</v>
      </c>
      <c r="AG18" s="10">
        <f t="shared" si="111"/>
        <v>3536.3333333333335</v>
      </c>
      <c r="AH18" s="10">
        <f t="shared" si="111"/>
        <v>3536.3333333333335</v>
      </c>
      <c r="AI18" s="10">
        <f t="shared" si="111"/>
        <v>3536.3333333333335</v>
      </c>
      <c r="AJ18" s="10">
        <f t="shared" si="111"/>
        <v>3536.3333333333335</v>
      </c>
      <c r="AK18" s="10">
        <f t="shared" si="111"/>
        <v>3536.3333333333335</v>
      </c>
      <c r="AL18" s="31">
        <f t="shared" si="111"/>
        <v>3536.3333333333335</v>
      </c>
      <c r="AM18" s="10">
        <f>AL18*(1+$AA$2)</f>
        <v>3642.4233333333336</v>
      </c>
      <c r="AN18" s="10">
        <f t="shared" si="112"/>
        <v>3642.4233333333336</v>
      </c>
      <c r="AO18" s="10">
        <f t="shared" si="113"/>
        <v>3642.4233333333336</v>
      </c>
      <c r="AP18" s="10">
        <f t="shared" si="114"/>
        <v>3642.4233333333336</v>
      </c>
      <c r="AQ18" s="10">
        <f t="shared" si="115"/>
        <v>3642.4233333333336</v>
      </c>
      <c r="AR18" s="10">
        <f t="shared" si="116"/>
        <v>3642.4233333333336</v>
      </c>
      <c r="AS18" s="10">
        <f t="shared" si="117"/>
        <v>3642.4233333333336</v>
      </c>
      <c r="AT18" s="10">
        <f t="shared" si="118"/>
        <v>3642.4233333333336</v>
      </c>
      <c r="AU18" s="10">
        <f t="shared" si="119"/>
        <v>3642.4233333333336</v>
      </c>
      <c r="AV18" s="10">
        <f t="shared" si="120"/>
        <v>3642.4233333333336</v>
      </c>
      <c r="AW18" s="10">
        <f t="shared" si="121"/>
        <v>3642.4233333333336</v>
      </c>
      <c r="AX18" s="31">
        <f t="shared" si="122"/>
        <v>3642.4233333333336</v>
      </c>
      <c r="AY18" s="10">
        <f>AX18*(1+$AA$2)</f>
        <v>3751.6960333333336</v>
      </c>
      <c r="AZ18" s="10">
        <f t="shared" si="123"/>
        <v>3751.6960333333336</v>
      </c>
      <c r="BA18" s="10">
        <f t="shared" si="124"/>
        <v>3751.6960333333336</v>
      </c>
      <c r="BB18" s="10">
        <f t="shared" si="125"/>
        <v>3751.6960333333336</v>
      </c>
      <c r="BC18" s="10">
        <f t="shared" si="126"/>
        <v>3751.6960333333336</v>
      </c>
      <c r="BD18" s="10">
        <f t="shared" si="127"/>
        <v>3751.6960333333336</v>
      </c>
      <c r="BE18" s="10">
        <f t="shared" si="128"/>
        <v>3751.6960333333336</v>
      </c>
      <c r="BF18" s="10">
        <f t="shared" si="129"/>
        <v>3751.6960333333336</v>
      </c>
      <c r="BG18" s="10">
        <f t="shared" si="130"/>
        <v>3751.6960333333336</v>
      </c>
      <c r="BH18" s="10">
        <f t="shared" si="131"/>
        <v>3751.6960333333336</v>
      </c>
      <c r="BI18" s="10">
        <f t="shared" si="132"/>
        <v>3751.6960333333336</v>
      </c>
      <c r="BJ18" s="31">
        <f t="shared" si="133"/>
        <v>3751.6960333333336</v>
      </c>
    </row>
    <row r="19" spans="1:62">
      <c r="A19" s="1"/>
      <c r="B19" s="9" t="s">
        <v>130</v>
      </c>
      <c r="C19" s="11">
        <f>SUM(C15:C18)</f>
        <v>5000</v>
      </c>
      <c r="D19" s="11">
        <f t="shared" ref="D19:N19" si="137">SUM(D15:D18)</f>
        <v>5000</v>
      </c>
      <c r="E19" s="11">
        <f t="shared" si="137"/>
        <v>5000</v>
      </c>
      <c r="F19" s="11">
        <f t="shared" si="137"/>
        <v>15000.000000000002</v>
      </c>
      <c r="G19" s="11">
        <f t="shared" si="137"/>
        <v>15000.000000000002</v>
      </c>
      <c r="H19" s="11">
        <f t="shared" si="137"/>
        <v>15000.000000000002</v>
      </c>
      <c r="I19" s="11">
        <f t="shared" si="137"/>
        <v>15000.000000000002</v>
      </c>
      <c r="J19" s="11">
        <f t="shared" si="137"/>
        <v>15000.000000000002</v>
      </c>
      <c r="K19" s="11">
        <f t="shared" si="137"/>
        <v>18333.333333333336</v>
      </c>
      <c r="L19" s="11">
        <f t="shared" si="137"/>
        <v>18333.333333333336</v>
      </c>
      <c r="M19" s="11">
        <f t="shared" si="137"/>
        <v>18333.333333333336</v>
      </c>
      <c r="N19" s="38">
        <f t="shared" si="137"/>
        <v>18333.333333333336</v>
      </c>
      <c r="O19" s="11">
        <f t="shared" ref="O19" si="138">SUM(O15:O18)</f>
        <v>18883.333333333336</v>
      </c>
      <c r="P19" s="11">
        <f t="shared" ref="P19" si="139">SUM(P15:P18)</f>
        <v>18883.333333333336</v>
      </c>
      <c r="Q19" s="11">
        <f t="shared" ref="Q19" si="140">SUM(Q15:Q18)</f>
        <v>18883.333333333336</v>
      </c>
      <c r="R19" s="11">
        <f t="shared" ref="R19" si="141">SUM(R15:R18)</f>
        <v>18883.333333333336</v>
      </c>
      <c r="S19" s="11">
        <f t="shared" ref="S19" si="142">SUM(S15:S18)</f>
        <v>18883.333333333336</v>
      </c>
      <c r="T19" s="11">
        <f t="shared" ref="T19" si="143">SUM(T15:T18)</f>
        <v>18883.333333333336</v>
      </c>
      <c r="U19" s="11">
        <f t="shared" ref="U19" si="144">SUM(U15:U18)</f>
        <v>18883.333333333336</v>
      </c>
      <c r="V19" s="11">
        <f t="shared" ref="V19" si="145">SUM(V15:V18)</f>
        <v>18883.333333333336</v>
      </c>
      <c r="W19" s="11">
        <f t="shared" ref="W19" si="146">SUM(W15:W18)</f>
        <v>18883.333333333336</v>
      </c>
      <c r="X19" s="11">
        <f t="shared" ref="X19" si="147">SUM(X15:X18)</f>
        <v>18883.333333333336</v>
      </c>
      <c r="Y19" s="11">
        <f t="shared" ref="Y19" si="148">SUM(Y15:Y18)</f>
        <v>18883.333333333336</v>
      </c>
      <c r="Z19" s="38">
        <f t="shared" ref="Z19" si="149">SUM(Z15:Z18)</f>
        <v>18883.333333333336</v>
      </c>
      <c r="AA19" s="11">
        <f t="shared" ref="AA19" si="150">SUM(AA15:AA18)</f>
        <v>19449.833333333336</v>
      </c>
      <c r="AB19" s="11">
        <f t="shared" ref="AB19" si="151">SUM(AB15:AB18)</f>
        <v>19449.833333333336</v>
      </c>
      <c r="AC19" s="11">
        <f t="shared" ref="AC19" si="152">SUM(AC15:AC18)</f>
        <v>19449.833333333336</v>
      </c>
      <c r="AD19" s="11">
        <f t="shared" ref="AD19" si="153">SUM(AD15:AD18)</f>
        <v>19449.833333333336</v>
      </c>
      <c r="AE19" s="11">
        <f t="shared" ref="AE19" si="154">SUM(AE15:AE18)</f>
        <v>19449.833333333336</v>
      </c>
      <c r="AF19" s="11">
        <f t="shared" ref="AF19" si="155">SUM(AF15:AF18)</f>
        <v>19449.833333333336</v>
      </c>
      <c r="AG19" s="11">
        <f t="shared" ref="AG19" si="156">SUM(AG15:AG18)</f>
        <v>19449.833333333336</v>
      </c>
      <c r="AH19" s="11">
        <f t="shared" ref="AH19" si="157">SUM(AH15:AH18)</f>
        <v>19449.833333333336</v>
      </c>
      <c r="AI19" s="11">
        <f t="shared" ref="AI19" si="158">SUM(AI15:AI18)</f>
        <v>19449.833333333336</v>
      </c>
      <c r="AJ19" s="11">
        <f t="shared" ref="AJ19" si="159">SUM(AJ15:AJ18)</f>
        <v>19449.833333333336</v>
      </c>
      <c r="AK19" s="11">
        <f t="shared" ref="AK19" si="160">SUM(AK15:AK18)</f>
        <v>19449.833333333336</v>
      </c>
      <c r="AL19" s="38">
        <f t="shared" ref="AL19:AW19" si="161">SUM(AL15:AL18)</f>
        <v>19449.833333333336</v>
      </c>
      <c r="AM19" s="11">
        <f t="shared" si="161"/>
        <v>20033.328333333331</v>
      </c>
      <c r="AN19" s="11">
        <f t="shared" si="161"/>
        <v>20033.328333333331</v>
      </c>
      <c r="AO19" s="11">
        <f t="shared" si="161"/>
        <v>20033.328333333331</v>
      </c>
      <c r="AP19" s="11">
        <f t="shared" si="161"/>
        <v>20033.328333333331</v>
      </c>
      <c r="AQ19" s="11">
        <f t="shared" si="161"/>
        <v>20033.328333333331</v>
      </c>
      <c r="AR19" s="11">
        <f t="shared" si="161"/>
        <v>20033.328333333331</v>
      </c>
      <c r="AS19" s="11">
        <f t="shared" si="161"/>
        <v>20033.328333333331</v>
      </c>
      <c r="AT19" s="11">
        <f t="shared" si="161"/>
        <v>20033.328333333331</v>
      </c>
      <c r="AU19" s="11">
        <f t="shared" si="161"/>
        <v>20033.328333333331</v>
      </c>
      <c r="AV19" s="11">
        <f t="shared" si="161"/>
        <v>20033.328333333331</v>
      </c>
      <c r="AW19" s="11">
        <f t="shared" si="161"/>
        <v>20033.328333333331</v>
      </c>
      <c r="AX19" s="38">
        <f t="shared" ref="AX19:BI19" si="162">SUM(AX15:AX18)</f>
        <v>20033.328333333331</v>
      </c>
      <c r="AY19" s="11">
        <f t="shared" si="162"/>
        <v>20634.328183333335</v>
      </c>
      <c r="AZ19" s="11">
        <f t="shared" si="162"/>
        <v>20634.328183333335</v>
      </c>
      <c r="BA19" s="11">
        <f t="shared" si="162"/>
        <v>20634.328183333335</v>
      </c>
      <c r="BB19" s="11">
        <f t="shared" si="162"/>
        <v>20634.328183333335</v>
      </c>
      <c r="BC19" s="11">
        <f t="shared" si="162"/>
        <v>20634.328183333335</v>
      </c>
      <c r="BD19" s="11">
        <f t="shared" si="162"/>
        <v>20634.328183333335</v>
      </c>
      <c r="BE19" s="11">
        <f t="shared" si="162"/>
        <v>20634.328183333335</v>
      </c>
      <c r="BF19" s="11">
        <f t="shared" si="162"/>
        <v>20634.328183333335</v>
      </c>
      <c r="BG19" s="11">
        <f t="shared" si="162"/>
        <v>20634.328183333335</v>
      </c>
      <c r="BH19" s="11">
        <f t="shared" si="162"/>
        <v>20634.328183333335</v>
      </c>
      <c r="BI19" s="11">
        <f t="shared" si="162"/>
        <v>20634.328183333335</v>
      </c>
      <c r="BJ19" s="38">
        <f t="shared" ref="BJ19" si="163">SUM(BJ15:BJ18)</f>
        <v>20634.328183333335</v>
      </c>
    </row>
    <row r="20" spans="1:62">
      <c r="A20" s="1"/>
      <c r="B20" s="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3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31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31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31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31"/>
    </row>
    <row r="21" spans="1:62">
      <c r="A21" s="1" t="s">
        <v>117</v>
      </c>
      <c r="B21" s="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31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31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31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31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31"/>
    </row>
    <row r="22" spans="1:62">
      <c r="A22" s="1"/>
      <c r="B22" s="3" t="s">
        <v>118</v>
      </c>
      <c r="C22" s="21">
        <f>75000/12</f>
        <v>6250</v>
      </c>
      <c r="D22" s="21">
        <f>C22</f>
        <v>6250</v>
      </c>
      <c r="E22" s="21">
        <f t="shared" ref="E22:N22" si="164">D22</f>
        <v>6250</v>
      </c>
      <c r="F22" s="21">
        <f t="shared" si="164"/>
        <v>6250</v>
      </c>
      <c r="G22" s="21">
        <f t="shared" si="164"/>
        <v>6250</v>
      </c>
      <c r="H22" s="21">
        <f t="shared" si="164"/>
        <v>6250</v>
      </c>
      <c r="I22" s="21">
        <f t="shared" si="164"/>
        <v>6250</v>
      </c>
      <c r="J22" s="21">
        <f t="shared" si="164"/>
        <v>6250</v>
      </c>
      <c r="K22" s="21">
        <f t="shared" si="164"/>
        <v>6250</v>
      </c>
      <c r="L22" s="21">
        <f t="shared" si="164"/>
        <v>6250</v>
      </c>
      <c r="M22" s="21">
        <f t="shared" si="164"/>
        <v>6250</v>
      </c>
      <c r="N22" s="39">
        <f t="shared" si="164"/>
        <v>6250</v>
      </c>
      <c r="O22" s="12">
        <f>N22*(1+O$2)</f>
        <v>6437.5</v>
      </c>
      <c r="P22" s="12">
        <f t="shared" ref="P22:Z23" si="165">O22</f>
        <v>6437.5</v>
      </c>
      <c r="Q22" s="12">
        <f t="shared" si="165"/>
        <v>6437.5</v>
      </c>
      <c r="R22" s="12">
        <f t="shared" si="165"/>
        <v>6437.5</v>
      </c>
      <c r="S22" s="12">
        <f t="shared" si="165"/>
        <v>6437.5</v>
      </c>
      <c r="T22" s="12">
        <f t="shared" si="165"/>
        <v>6437.5</v>
      </c>
      <c r="U22" s="12">
        <f t="shared" si="165"/>
        <v>6437.5</v>
      </c>
      <c r="V22" s="12">
        <f t="shared" si="165"/>
        <v>6437.5</v>
      </c>
      <c r="W22" s="12">
        <f t="shared" si="165"/>
        <v>6437.5</v>
      </c>
      <c r="X22" s="12">
        <f t="shared" si="165"/>
        <v>6437.5</v>
      </c>
      <c r="Y22" s="12">
        <f t="shared" si="165"/>
        <v>6437.5</v>
      </c>
      <c r="Z22" s="39">
        <f t="shared" si="165"/>
        <v>6437.5</v>
      </c>
      <c r="AA22" s="12">
        <f>Z22*(1+$AA$2)</f>
        <v>6630.625</v>
      </c>
      <c r="AB22" s="12">
        <f t="shared" ref="AB22:AL23" si="166">AA22</f>
        <v>6630.625</v>
      </c>
      <c r="AC22" s="12">
        <f t="shared" si="166"/>
        <v>6630.625</v>
      </c>
      <c r="AD22" s="12">
        <f t="shared" si="166"/>
        <v>6630.625</v>
      </c>
      <c r="AE22" s="12">
        <f t="shared" si="166"/>
        <v>6630.625</v>
      </c>
      <c r="AF22" s="12">
        <f t="shared" si="166"/>
        <v>6630.625</v>
      </c>
      <c r="AG22" s="12">
        <f t="shared" si="166"/>
        <v>6630.625</v>
      </c>
      <c r="AH22" s="12">
        <f t="shared" si="166"/>
        <v>6630.625</v>
      </c>
      <c r="AI22" s="12">
        <f t="shared" si="166"/>
        <v>6630.625</v>
      </c>
      <c r="AJ22" s="12">
        <f t="shared" si="166"/>
        <v>6630.625</v>
      </c>
      <c r="AK22" s="12">
        <f t="shared" si="166"/>
        <v>6630.625</v>
      </c>
      <c r="AL22" s="39">
        <f t="shared" si="166"/>
        <v>6630.625</v>
      </c>
      <c r="AM22" s="12">
        <f>AL22*(1+$AA$2)</f>
        <v>6829.5437499999998</v>
      </c>
      <c r="AN22" s="12">
        <f t="shared" ref="AN22:AN23" si="167">AM22</f>
        <v>6829.5437499999998</v>
      </c>
      <c r="AO22" s="12">
        <f t="shared" ref="AO22:AO23" si="168">AN22</f>
        <v>6829.5437499999998</v>
      </c>
      <c r="AP22" s="12">
        <f t="shared" ref="AP22:AP23" si="169">AO22</f>
        <v>6829.5437499999998</v>
      </c>
      <c r="AQ22" s="12">
        <f t="shared" ref="AQ22:AQ23" si="170">AP22</f>
        <v>6829.5437499999998</v>
      </c>
      <c r="AR22" s="12">
        <f t="shared" ref="AR22:AR23" si="171">AQ22</f>
        <v>6829.5437499999998</v>
      </c>
      <c r="AS22" s="12">
        <f t="shared" ref="AS22:AS23" si="172">AR22</f>
        <v>6829.5437499999998</v>
      </c>
      <c r="AT22" s="12">
        <f t="shared" ref="AT22:AT23" si="173">AS22</f>
        <v>6829.5437499999998</v>
      </c>
      <c r="AU22" s="12">
        <f t="shared" ref="AU22:AU23" si="174">AT22</f>
        <v>6829.5437499999998</v>
      </c>
      <c r="AV22" s="12">
        <f t="shared" ref="AV22:AV23" si="175">AU22</f>
        <v>6829.5437499999998</v>
      </c>
      <c r="AW22" s="12">
        <f t="shared" ref="AW22:AW23" si="176">AV22</f>
        <v>6829.5437499999998</v>
      </c>
      <c r="AX22" s="39">
        <f t="shared" ref="AX22:AX23" si="177">AW22</f>
        <v>6829.5437499999998</v>
      </c>
      <c r="AY22" s="12">
        <f>AX22*(1+$AA$2)</f>
        <v>7034.4300624999996</v>
      </c>
      <c r="AZ22" s="12">
        <f t="shared" ref="AZ22:AZ23" si="178">AY22</f>
        <v>7034.4300624999996</v>
      </c>
      <c r="BA22" s="12">
        <f t="shared" ref="BA22:BA23" si="179">AZ22</f>
        <v>7034.4300624999996</v>
      </c>
      <c r="BB22" s="12">
        <f t="shared" ref="BB22:BB23" si="180">BA22</f>
        <v>7034.4300624999996</v>
      </c>
      <c r="BC22" s="12">
        <f t="shared" ref="BC22:BC23" si="181">BB22</f>
        <v>7034.4300624999996</v>
      </c>
      <c r="BD22" s="12">
        <f t="shared" ref="BD22:BD23" si="182">BC22</f>
        <v>7034.4300624999996</v>
      </c>
      <c r="BE22" s="12">
        <f t="shared" ref="BE22:BE23" si="183">BD22</f>
        <v>7034.4300624999996</v>
      </c>
      <c r="BF22" s="12">
        <f t="shared" ref="BF22:BF23" si="184">BE22</f>
        <v>7034.4300624999996</v>
      </c>
      <c r="BG22" s="12">
        <f t="shared" ref="BG22:BG23" si="185">BF22</f>
        <v>7034.4300624999996</v>
      </c>
      <c r="BH22" s="12">
        <f t="shared" ref="BH22:BH23" si="186">BG22</f>
        <v>7034.4300624999996</v>
      </c>
      <c r="BI22" s="12">
        <f t="shared" ref="BI22:BI23" si="187">BH22</f>
        <v>7034.4300624999996</v>
      </c>
      <c r="BJ22" s="39">
        <f t="shared" ref="BJ22:BJ23" si="188">BI22</f>
        <v>7034.4300624999996</v>
      </c>
    </row>
    <row r="23" spans="1:62">
      <c r="A23" s="1"/>
      <c r="B23" s="3" t="s">
        <v>119</v>
      </c>
      <c r="C23" s="21">
        <f>75000/12</f>
        <v>6250</v>
      </c>
      <c r="D23" s="21">
        <f>C23</f>
        <v>6250</v>
      </c>
      <c r="E23" s="21">
        <f t="shared" ref="E23:N23" si="189">D23</f>
        <v>6250</v>
      </c>
      <c r="F23" s="21">
        <f t="shared" si="189"/>
        <v>6250</v>
      </c>
      <c r="G23" s="21">
        <f t="shared" si="189"/>
        <v>6250</v>
      </c>
      <c r="H23" s="21">
        <f t="shared" si="189"/>
        <v>6250</v>
      </c>
      <c r="I23" s="21">
        <f t="shared" si="189"/>
        <v>6250</v>
      </c>
      <c r="J23" s="21">
        <f t="shared" si="189"/>
        <v>6250</v>
      </c>
      <c r="K23" s="21">
        <f t="shared" si="189"/>
        <v>6250</v>
      </c>
      <c r="L23" s="21">
        <f t="shared" si="189"/>
        <v>6250</v>
      </c>
      <c r="M23" s="21">
        <f t="shared" si="189"/>
        <v>6250</v>
      </c>
      <c r="N23" s="39">
        <f t="shared" si="189"/>
        <v>6250</v>
      </c>
      <c r="O23" s="12">
        <f>N23*(1+O$2)</f>
        <v>6437.5</v>
      </c>
      <c r="P23" s="12">
        <f t="shared" si="165"/>
        <v>6437.5</v>
      </c>
      <c r="Q23" s="12">
        <f t="shared" si="165"/>
        <v>6437.5</v>
      </c>
      <c r="R23" s="12">
        <f t="shared" si="165"/>
        <v>6437.5</v>
      </c>
      <c r="S23" s="12">
        <f t="shared" si="165"/>
        <v>6437.5</v>
      </c>
      <c r="T23" s="12">
        <f t="shared" si="165"/>
        <v>6437.5</v>
      </c>
      <c r="U23" s="12">
        <f t="shared" si="165"/>
        <v>6437.5</v>
      </c>
      <c r="V23" s="12">
        <f t="shared" si="165"/>
        <v>6437.5</v>
      </c>
      <c r="W23" s="12">
        <f t="shared" si="165"/>
        <v>6437.5</v>
      </c>
      <c r="X23" s="12">
        <f t="shared" si="165"/>
        <v>6437.5</v>
      </c>
      <c r="Y23" s="12">
        <f t="shared" si="165"/>
        <v>6437.5</v>
      </c>
      <c r="Z23" s="39">
        <f t="shared" si="165"/>
        <v>6437.5</v>
      </c>
      <c r="AA23" s="12">
        <f>Z23*(1+$AA$2)</f>
        <v>6630.625</v>
      </c>
      <c r="AB23" s="12">
        <f t="shared" si="166"/>
        <v>6630.625</v>
      </c>
      <c r="AC23" s="12">
        <f t="shared" si="166"/>
        <v>6630.625</v>
      </c>
      <c r="AD23" s="12">
        <f t="shared" si="166"/>
        <v>6630.625</v>
      </c>
      <c r="AE23" s="12">
        <f t="shared" si="166"/>
        <v>6630.625</v>
      </c>
      <c r="AF23" s="12">
        <f t="shared" si="166"/>
        <v>6630.625</v>
      </c>
      <c r="AG23" s="12">
        <f t="shared" si="166"/>
        <v>6630.625</v>
      </c>
      <c r="AH23" s="12">
        <f t="shared" si="166"/>
        <v>6630.625</v>
      </c>
      <c r="AI23" s="12">
        <f t="shared" si="166"/>
        <v>6630.625</v>
      </c>
      <c r="AJ23" s="12">
        <f t="shared" si="166"/>
        <v>6630.625</v>
      </c>
      <c r="AK23" s="12">
        <f t="shared" si="166"/>
        <v>6630.625</v>
      </c>
      <c r="AL23" s="39">
        <f t="shared" si="166"/>
        <v>6630.625</v>
      </c>
      <c r="AM23" s="12">
        <f>AL23*(1+$AA$2)</f>
        <v>6829.5437499999998</v>
      </c>
      <c r="AN23" s="12">
        <f t="shared" si="167"/>
        <v>6829.5437499999998</v>
      </c>
      <c r="AO23" s="12">
        <f t="shared" si="168"/>
        <v>6829.5437499999998</v>
      </c>
      <c r="AP23" s="12">
        <f t="shared" si="169"/>
        <v>6829.5437499999998</v>
      </c>
      <c r="AQ23" s="12">
        <f t="shared" si="170"/>
        <v>6829.5437499999998</v>
      </c>
      <c r="AR23" s="12">
        <f t="shared" si="171"/>
        <v>6829.5437499999998</v>
      </c>
      <c r="AS23" s="12">
        <f t="shared" si="172"/>
        <v>6829.5437499999998</v>
      </c>
      <c r="AT23" s="12">
        <f t="shared" si="173"/>
        <v>6829.5437499999998</v>
      </c>
      <c r="AU23" s="12">
        <f t="shared" si="174"/>
        <v>6829.5437499999998</v>
      </c>
      <c r="AV23" s="12">
        <f t="shared" si="175"/>
        <v>6829.5437499999998</v>
      </c>
      <c r="AW23" s="12">
        <f t="shared" si="176"/>
        <v>6829.5437499999998</v>
      </c>
      <c r="AX23" s="39">
        <f t="shared" si="177"/>
        <v>6829.5437499999998</v>
      </c>
      <c r="AY23" s="12">
        <f>AX23*(1+$AA$2)</f>
        <v>7034.4300624999996</v>
      </c>
      <c r="AZ23" s="12">
        <f t="shared" si="178"/>
        <v>7034.4300624999996</v>
      </c>
      <c r="BA23" s="12">
        <f t="shared" si="179"/>
        <v>7034.4300624999996</v>
      </c>
      <c r="BB23" s="12">
        <f t="shared" si="180"/>
        <v>7034.4300624999996</v>
      </c>
      <c r="BC23" s="12">
        <f t="shared" si="181"/>
        <v>7034.4300624999996</v>
      </c>
      <c r="BD23" s="12">
        <f t="shared" si="182"/>
        <v>7034.4300624999996</v>
      </c>
      <c r="BE23" s="12">
        <f t="shared" si="183"/>
        <v>7034.4300624999996</v>
      </c>
      <c r="BF23" s="12">
        <f t="shared" si="184"/>
        <v>7034.4300624999996</v>
      </c>
      <c r="BG23" s="12">
        <f t="shared" si="185"/>
        <v>7034.4300624999996</v>
      </c>
      <c r="BH23" s="12">
        <f t="shared" si="186"/>
        <v>7034.4300624999996</v>
      </c>
      <c r="BI23" s="12">
        <f t="shared" si="187"/>
        <v>7034.4300624999996</v>
      </c>
      <c r="BJ23" s="39">
        <f t="shared" si="188"/>
        <v>7034.4300624999996</v>
      </c>
    </row>
    <row r="24" spans="1:62">
      <c r="A24" s="1"/>
      <c r="B24" s="3" t="s">
        <v>120</v>
      </c>
      <c r="C24" s="22">
        <f>('Revenue Forecast'!C5/15)*2000</f>
        <v>0</v>
      </c>
      <c r="D24" s="22">
        <f>('Revenue Forecast'!D5/15)*2000</f>
        <v>0</v>
      </c>
      <c r="E24" s="22">
        <f>('Revenue Forecast'!E5/15)*2000</f>
        <v>0</v>
      </c>
      <c r="F24" s="22">
        <v>0</v>
      </c>
      <c r="G24" s="22">
        <f>('Revenue Forecast'!G5/15)*2000</f>
        <v>0</v>
      </c>
      <c r="H24" s="22">
        <f>('Revenue Forecast'!H5/15)*2000</f>
        <v>0</v>
      </c>
      <c r="I24" s="22">
        <f>('Revenue Forecast'!I5/15)*2000</f>
        <v>0</v>
      </c>
      <c r="J24" s="22">
        <f>('Revenue Forecast'!J5/15)*2000</f>
        <v>13333.333333333334</v>
      </c>
      <c r="K24" s="22">
        <f>('Revenue Forecast'!K5/15)*2000</f>
        <v>13333.333333333334</v>
      </c>
      <c r="L24" s="22">
        <f>('Revenue Forecast'!L5/15)*2000</f>
        <v>26666.666666666668</v>
      </c>
      <c r="M24" s="22">
        <f>('Revenue Forecast'!M5/15)*2000</f>
        <v>26666.666666666668</v>
      </c>
      <c r="N24" s="40">
        <f>('Revenue Forecast'!N5/15)*2000</f>
        <v>40000</v>
      </c>
      <c r="O24" s="13">
        <f>('Revenue Forecast'!O5/15)*2000</f>
        <v>40000</v>
      </c>
      <c r="P24" s="13">
        <f>('Revenue Forecast'!P5/15)*2000</f>
        <v>53333.333333333336</v>
      </c>
      <c r="Q24" s="13">
        <f>('Revenue Forecast'!Q5/15)*2000</f>
        <v>53333.333333333336</v>
      </c>
      <c r="R24" s="13">
        <f>('Revenue Forecast'!R5/15)*2000</f>
        <v>66666.666666666672</v>
      </c>
      <c r="S24" s="13">
        <f>('Revenue Forecast'!S5/15)*2000</f>
        <v>66666.666666666672</v>
      </c>
      <c r="T24" s="13">
        <f>('Revenue Forecast'!T5/15)*2000</f>
        <v>66666.666666666672</v>
      </c>
      <c r="U24" s="13">
        <f>('Revenue Forecast'!U5/15)*2000</f>
        <v>66666.666666666672</v>
      </c>
      <c r="V24" s="13">
        <f>('Revenue Forecast'!V5/15)*2000</f>
        <v>66666.666666666672</v>
      </c>
      <c r="W24" s="13">
        <f>('Revenue Forecast'!W5/15)*2000</f>
        <v>66666.666666666672</v>
      </c>
      <c r="X24" s="13">
        <f>('Revenue Forecast'!X5/15)*2000</f>
        <v>66666.666666666672</v>
      </c>
      <c r="Y24" s="13">
        <f>('Revenue Forecast'!Y5/15)*2000</f>
        <v>66666.666666666672</v>
      </c>
      <c r="Z24" s="40">
        <f>('Revenue Forecast'!Z5/15)*2000</f>
        <v>66666.666666666672</v>
      </c>
      <c r="AA24" s="13">
        <f>('Revenue Forecast'!AA5/15)*2000</f>
        <v>66666.666666666672</v>
      </c>
      <c r="AB24" s="13">
        <f>('Revenue Forecast'!AB5/15)*2000</f>
        <v>66666.666666666672</v>
      </c>
      <c r="AC24" s="13">
        <f>('Revenue Forecast'!AC5/15)*2000</f>
        <v>66666.666666666672</v>
      </c>
      <c r="AD24" s="13">
        <f>('Revenue Forecast'!AD5/15)*2000</f>
        <v>66666.666666666672</v>
      </c>
      <c r="AE24" s="13">
        <f>('Revenue Forecast'!AE5/15)*2000</f>
        <v>66666.666666666672</v>
      </c>
      <c r="AF24" s="13">
        <f>('Revenue Forecast'!AF5/15)*2000</f>
        <v>66666.666666666672</v>
      </c>
      <c r="AG24" s="13">
        <f>('Revenue Forecast'!AG5/15)*2000</f>
        <v>66666.666666666672</v>
      </c>
      <c r="AH24" s="13">
        <f>('Revenue Forecast'!AH5/15)*2000</f>
        <v>66666.666666666672</v>
      </c>
      <c r="AI24" s="13">
        <f>('Revenue Forecast'!AI5/15)*2000</f>
        <v>66666.666666666672</v>
      </c>
      <c r="AJ24" s="13">
        <f>('Revenue Forecast'!AJ5/15)*2000</f>
        <v>66666.666666666672</v>
      </c>
      <c r="AK24" s="13">
        <f>('Revenue Forecast'!AK5/15)*2000</f>
        <v>66666.666666666672</v>
      </c>
      <c r="AL24" s="40">
        <f>('Revenue Forecast'!AL5/15)*2000</f>
        <v>66666.666666666672</v>
      </c>
      <c r="AM24" s="13">
        <f>('Revenue Forecast'!AM5/15)*2000</f>
        <v>66666.666666666672</v>
      </c>
      <c r="AN24" s="13">
        <f>('Revenue Forecast'!AN5/15)*2000</f>
        <v>66666.666666666672</v>
      </c>
      <c r="AO24" s="13">
        <f>('Revenue Forecast'!AO5/15)*2000</f>
        <v>66666.666666666672</v>
      </c>
      <c r="AP24" s="13">
        <f>('Revenue Forecast'!AP5/15)*2000</f>
        <v>66666.666666666672</v>
      </c>
      <c r="AQ24" s="13">
        <f>('Revenue Forecast'!AQ5/15)*2000</f>
        <v>66666.666666666672</v>
      </c>
      <c r="AR24" s="13">
        <f>('Revenue Forecast'!AR5/15)*2000</f>
        <v>66666.666666666672</v>
      </c>
      <c r="AS24" s="13">
        <f>('Revenue Forecast'!AS5/15)*2000</f>
        <v>66666.666666666672</v>
      </c>
      <c r="AT24" s="13">
        <f>('Revenue Forecast'!AT5/15)*2000</f>
        <v>66666.666666666672</v>
      </c>
      <c r="AU24" s="13">
        <f>('Revenue Forecast'!AU5/15)*2000</f>
        <v>66666.666666666672</v>
      </c>
      <c r="AV24" s="13">
        <f>('Revenue Forecast'!AV5/15)*2000</f>
        <v>66666.666666666672</v>
      </c>
      <c r="AW24" s="13">
        <f>('Revenue Forecast'!AW5/15)*2000</f>
        <v>66666.666666666672</v>
      </c>
      <c r="AX24" s="40">
        <f>('Revenue Forecast'!AX5/15)*2000</f>
        <v>66666.666666666672</v>
      </c>
      <c r="AY24" s="13">
        <f>('Revenue Forecast'!AY5/15)*2000</f>
        <v>66666.666666666672</v>
      </c>
      <c r="AZ24" s="13">
        <f>('Revenue Forecast'!AZ5/15)*2000</f>
        <v>66666.666666666672</v>
      </c>
      <c r="BA24" s="13">
        <f>('Revenue Forecast'!BA5/15)*2000</f>
        <v>66666.666666666672</v>
      </c>
      <c r="BB24" s="13">
        <f>('Revenue Forecast'!BB5/15)*2000</f>
        <v>66666.666666666672</v>
      </c>
      <c r="BC24" s="13">
        <f>('Revenue Forecast'!BC5/15)*2000</f>
        <v>66666.666666666672</v>
      </c>
      <c r="BD24" s="13">
        <f>('Revenue Forecast'!BD5/15)*2000</f>
        <v>66666.666666666672</v>
      </c>
      <c r="BE24" s="13">
        <f>('Revenue Forecast'!BE5/15)*2000</f>
        <v>66666.666666666672</v>
      </c>
      <c r="BF24" s="13">
        <f>('Revenue Forecast'!BF5/15)*2000</f>
        <v>66666.666666666672</v>
      </c>
      <c r="BG24" s="13">
        <f>('Revenue Forecast'!BG5/15)*2000</f>
        <v>66666.666666666672</v>
      </c>
      <c r="BH24" s="13">
        <f>('Revenue Forecast'!BH5/15)*2000</f>
        <v>66666.666666666672</v>
      </c>
      <c r="BI24" s="13">
        <f>('Revenue Forecast'!BI5/15)*2000</f>
        <v>66666.666666666672</v>
      </c>
      <c r="BJ24" s="40">
        <f>('Revenue Forecast'!BJ5/15)*2000</f>
        <v>66666.666666666672</v>
      </c>
    </row>
    <row r="25" spans="1:62">
      <c r="A25" s="1"/>
      <c r="B25" s="3" t="s">
        <v>121</v>
      </c>
      <c r="C25" s="21">
        <f>55000/12</f>
        <v>4583.333333333333</v>
      </c>
      <c r="D25" s="21">
        <f>C25</f>
        <v>4583.333333333333</v>
      </c>
      <c r="E25" s="21">
        <f t="shared" ref="E25:H25" si="190">D25</f>
        <v>4583.333333333333</v>
      </c>
      <c r="F25" s="21">
        <f t="shared" si="190"/>
        <v>4583.333333333333</v>
      </c>
      <c r="G25" s="21">
        <f t="shared" si="190"/>
        <v>4583.333333333333</v>
      </c>
      <c r="H25" s="21">
        <f t="shared" si="190"/>
        <v>4583.333333333333</v>
      </c>
      <c r="I25" s="21">
        <f>H25+(55000/12)</f>
        <v>9166.6666666666661</v>
      </c>
      <c r="J25" s="21">
        <f>I25</f>
        <v>9166.6666666666661</v>
      </c>
      <c r="K25" s="21">
        <f t="shared" ref="K25:N25" si="191">J25</f>
        <v>9166.6666666666661</v>
      </c>
      <c r="L25" s="21">
        <f t="shared" si="191"/>
        <v>9166.6666666666661</v>
      </c>
      <c r="M25" s="21">
        <f t="shared" si="191"/>
        <v>9166.6666666666661</v>
      </c>
      <c r="N25" s="39">
        <f t="shared" si="191"/>
        <v>9166.6666666666661</v>
      </c>
      <c r="O25" s="12">
        <f>N25*(1+O$2)</f>
        <v>9441.6666666666661</v>
      </c>
      <c r="P25" s="12">
        <f t="shared" ref="P25:Z27" si="192">O25</f>
        <v>9441.6666666666661</v>
      </c>
      <c r="Q25" s="12">
        <f t="shared" si="192"/>
        <v>9441.6666666666661</v>
      </c>
      <c r="R25" s="12">
        <f t="shared" si="192"/>
        <v>9441.6666666666661</v>
      </c>
      <c r="S25" s="12">
        <f t="shared" si="192"/>
        <v>9441.6666666666661</v>
      </c>
      <c r="T25" s="12">
        <f t="shared" si="192"/>
        <v>9441.6666666666661</v>
      </c>
      <c r="U25" s="12">
        <f t="shared" si="192"/>
        <v>9441.6666666666661</v>
      </c>
      <c r="V25" s="12">
        <f t="shared" si="192"/>
        <v>9441.6666666666661</v>
      </c>
      <c r="W25" s="12">
        <f t="shared" si="192"/>
        <v>9441.6666666666661</v>
      </c>
      <c r="X25" s="12">
        <f t="shared" si="192"/>
        <v>9441.6666666666661</v>
      </c>
      <c r="Y25" s="12">
        <f t="shared" si="192"/>
        <v>9441.6666666666661</v>
      </c>
      <c r="Z25" s="39">
        <f t="shared" si="192"/>
        <v>9441.6666666666661</v>
      </c>
      <c r="AA25" s="12">
        <f>Z25*(1+$AA$2)</f>
        <v>9724.9166666666661</v>
      </c>
      <c r="AB25" s="12">
        <f t="shared" ref="AB25:AL27" si="193">AA25</f>
        <v>9724.9166666666661</v>
      </c>
      <c r="AC25" s="12">
        <f t="shared" si="193"/>
        <v>9724.9166666666661</v>
      </c>
      <c r="AD25" s="12">
        <f t="shared" si="193"/>
        <v>9724.9166666666661</v>
      </c>
      <c r="AE25" s="12">
        <f t="shared" si="193"/>
        <v>9724.9166666666661</v>
      </c>
      <c r="AF25" s="12">
        <f t="shared" si="193"/>
        <v>9724.9166666666661</v>
      </c>
      <c r="AG25" s="12">
        <f t="shared" si="193"/>
        <v>9724.9166666666661</v>
      </c>
      <c r="AH25" s="12">
        <f t="shared" si="193"/>
        <v>9724.9166666666661</v>
      </c>
      <c r="AI25" s="12">
        <f t="shared" si="193"/>
        <v>9724.9166666666661</v>
      </c>
      <c r="AJ25" s="12">
        <f t="shared" si="193"/>
        <v>9724.9166666666661</v>
      </c>
      <c r="AK25" s="12">
        <f t="shared" si="193"/>
        <v>9724.9166666666661</v>
      </c>
      <c r="AL25" s="39">
        <f t="shared" si="193"/>
        <v>9724.9166666666661</v>
      </c>
      <c r="AM25" s="12">
        <f>AL25*(1+$AA$2)</f>
        <v>10016.664166666666</v>
      </c>
      <c r="AN25" s="12">
        <f t="shared" ref="AN25:AN27" si="194">AM25</f>
        <v>10016.664166666666</v>
      </c>
      <c r="AO25" s="12">
        <f t="shared" ref="AO25:AO27" si="195">AN25</f>
        <v>10016.664166666666</v>
      </c>
      <c r="AP25" s="12">
        <f t="shared" ref="AP25:AP27" si="196">AO25</f>
        <v>10016.664166666666</v>
      </c>
      <c r="AQ25" s="12">
        <f t="shared" ref="AQ25:AQ27" si="197">AP25</f>
        <v>10016.664166666666</v>
      </c>
      <c r="AR25" s="12">
        <f t="shared" ref="AR25:AR27" si="198">AQ25</f>
        <v>10016.664166666666</v>
      </c>
      <c r="AS25" s="12">
        <f t="shared" ref="AS25:AS27" si="199">AR25</f>
        <v>10016.664166666666</v>
      </c>
      <c r="AT25" s="12">
        <f t="shared" ref="AT25:AT27" si="200">AS25</f>
        <v>10016.664166666666</v>
      </c>
      <c r="AU25" s="12">
        <f t="shared" ref="AU25:AU27" si="201">AT25</f>
        <v>10016.664166666666</v>
      </c>
      <c r="AV25" s="12">
        <f t="shared" ref="AV25:AV27" si="202">AU25</f>
        <v>10016.664166666666</v>
      </c>
      <c r="AW25" s="12">
        <f t="shared" ref="AW25:AW27" si="203">AV25</f>
        <v>10016.664166666666</v>
      </c>
      <c r="AX25" s="39">
        <f t="shared" ref="AX25:AX27" si="204">AW25</f>
        <v>10016.664166666666</v>
      </c>
      <c r="AY25" s="12">
        <f>AX25*(1+$AA$2)</f>
        <v>10317.164091666666</v>
      </c>
      <c r="AZ25" s="12">
        <f t="shared" ref="AZ25:AZ27" si="205">AY25</f>
        <v>10317.164091666666</v>
      </c>
      <c r="BA25" s="12">
        <f t="shared" ref="BA25:BA27" si="206">AZ25</f>
        <v>10317.164091666666</v>
      </c>
      <c r="BB25" s="12">
        <f t="shared" ref="BB25:BB27" si="207">BA25</f>
        <v>10317.164091666666</v>
      </c>
      <c r="BC25" s="12">
        <f t="shared" ref="BC25:BC27" si="208">BB25</f>
        <v>10317.164091666666</v>
      </c>
      <c r="BD25" s="12">
        <f t="shared" ref="BD25:BD27" si="209">BC25</f>
        <v>10317.164091666666</v>
      </c>
      <c r="BE25" s="12">
        <f t="shared" ref="BE25:BE27" si="210">BD25</f>
        <v>10317.164091666666</v>
      </c>
      <c r="BF25" s="12">
        <f t="shared" ref="BF25:BF27" si="211">BE25</f>
        <v>10317.164091666666</v>
      </c>
      <c r="BG25" s="12">
        <f t="shared" ref="BG25:BG27" si="212">BF25</f>
        <v>10317.164091666666</v>
      </c>
      <c r="BH25" s="12">
        <f t="shared" ref="BH25:BH27" si="213">BG25</f>
        <v>10317.164091666666</v>
      </c>
      <c r="BI25" s="12">
        <f t="shared" ref="BI25:BI27" si="214">BH25</f>
        <v>10317.164091666666</v>
      </c>
      <c r="BJ25" s="39">
        <f t="shared" ref="BJ25:BJ27" si="215">BI25</f>
        <v>10317.164091666666</v>
      </c>
    </row>
    <row r="26" spans="1:62">
      <c r="A26" s="1"/>
      <c r="B26" s="3" t="s">
        <v>122</v>
      </c>
      <c r="C26" s="21"/>
      <c r="D26" s="21"/>
      <c r="E26" s="21"/>
      <c r="F26" s="21"/>
      <c r="G26" s="21"/>
      <c r="H26" s="21"/>
      <c r="I26" s="21"/>
      <c r="J26" s="21"/>
      <c r="K26" s="21">
        <f>60000/12</f>
        <v>5000</v>
      </c>
      <c r="L26" s="21">
        <f>K26</f>
        <v>5000</v>
      </c>
      <c r="M26" s="21">
        <f t="shared" ref="M26:N26" si="216">L26</f>
        <v>5000</v>
      </c>
      <c r="N26" s="39">
        <f t="shared" si="216"/>
        <v>5000</v>
      </c>
      <c r="O26" s="12">
        <f>N26*(1+O$2)</f>
        <v>5150</v>
      </c>
      <c r="P26" s="12">
        <f t="shared" si="192"/>
        <v>5150</v>
      </c>
      <c r="Q26" s="12">
        <f t="shared" si="192"/>
        <v>5150</v>
      </c>
      <c r="R26" s="12">
        <f t="shared" si="192"/>
        <v>5150</v>
      </c>
      <c r="S26" s="12">
        <f t="shared" si="192"/>
        <v>5150</v>
      </c>
      <c r="T26" s="12">
        <f t="shared" si="192"/>
        <v>5150</v>
      </c>
      <c r="U26" s="12">
        <f t="shared" si="192"/>
        <v>5150</v>
      </c>
      <c r="V26" s="12">
        <f t="shared" si="192"/>
        <v>5150</v>
      </c>
      <c r="W26" s="12">
        <f t="shared" si="192"/>
        <v>5150</v>
      </c>
      <c r="X26" s="12">
        <f t="shared" si="192"/>
        <v>5150</v>
      </c>
      <c r="Y26" s="12">
        <f t="shared" si="192"/>
        <v>5150</v>
      </c>
      <c r="Z26" s="39">
        <f t="shared" si="192"/>
        <v>5150</v>
      </c>
      <c r="AA26" s="12">
        <f>Z26*(1+$AA$2)</f>
        <v>5304.5</v>
      </c>
      <c r="AB26" s="12">
        <f t="shared" si="193"/>
        <v>5304.5</v>
      </c>
      <c r="AC26" s="12">
        <f t="shared" si="193"/>
        <v>5304.5</v>
      </c>
      <c r="AD26" s="12">
        <f t="shared" si="193"/>
        <v>5304.5</v>
      </c>
      <c r="AE26" s="12">
        <f t="shared" si="193"/>
        <v>5304.5</v>
      </c>
      <c r="AF26" s="12">
        <f t="shared" si="193"/>
        <v>5304.5</v>
      </c>
      <c r="AG26" s="12">
        <f t="shared" si="193"/>
        <v>5304.5</v>
      </c>
      <c r="AH26" s="12">
        <f t="shared" si="193"/>
        <v>5304.5</v>
      </c>
      <c r="AI26" s="12">
        <f t="shared" si="193"/>
        <v>5304.5</v>
      </c>
      <c r="AJ26" s="12">
        <f t="shared" si="193"/>
        <v>5304.5</v>
      </c>
      <c r="AK26" s="12">
        <f t="shared" si="193"/>
        <v>5304.5</v>
      </c>
      <c r="AL26" s="39">
        <f t="shared" si="193"/>
        <v>5304.5</v>
      </c>
      <c r="AM26" s="12">
        <f>AL26*(1+$AA$2)</f>
        <v>5463.6350000000002</v>
      </c>
      <c r="AN26" s="12">
        <f t="shared" si="194"/>
        <v>5463.6350000000002</v>
      </c>
      <c r="AO26" s="12">
        <f t="shared" si="195"/>
        <v>5463.6350000000002</v>
      </c>
      <c r="AP26" s="12">
        <f t="shared" si="196"/>
        <v>5463.6350000000002</v>
      </c>
      <c r="AQ26" s="12">
        <f t="shared" si="197"/>
        <v>5463.6350000000002</v>
      </c>
      <c r="AR26" s="12">
        <f t="shared" si="198"/>
        <v>5463.6350000000002</v>
      </c>
      <c r="AS26" s="12">
        <f t="shared" si="199"/>
        <v>5463.6350000000002</v>
      </c>
      <c r="AT26" s="12">
        <f t="shared" si="200"/>
        <v>5463.6350000000002</v>
      </c>
      <c r="AU26" s="12">
        <f t="shared" si="201"/>
        <v>5463.6350000000002</v>
      </c>
      <c r="AV26" s="12">
        <f t="shared" si="202"/>
        <v>5463.6350000000002</v>
      </c>
      <c r="AW26" s="12">
        <f t="shared" si="203"/>
        <v>5463.6350000000002</v>
      </c>
      <c r="AX26" s="39">
        <f t="shared" si="204"/>
        <v>5463.6350000000002</v>
      </c>
      <c r="AY26" s="12">
        <f>AX26*(1+$AA$2)</f>
        <v>5627.5440500000004</v>
      </c>
      <c r="AZ26" s="12">
        <f t="shared" si="205"/>
        <v>5627.5440500000004</v>
      </c>
      <c r="BA26" s="12">
        <f t="shared" si="206"/>
        <v>5627.5440500000004</v>
      </c>
      <c r="BB26" s="12">
        <f t="shared" si="207"/>
        <v>5627.5440500000004</v>
      </c>
      <c r="BC26" s="12">
        <f t="shared" si="208"/>
        <v>5627.5440500000004</v>
      </c>
      <c r="BD26" s="12">
        <f t="shared" si="209"/>
        <v>5627.5440500000004</v>
      </c>
      <c r="BE26" s="12">
        <f t="shared" si="210"/>
        <v>5627.5440500000004</v>
      </c>
      <c r="BF26" s="12">
        <f t="shared" si="211"/>
        <v>5627.5440500000004</v>
      </c>
      <c r="BG26" s="12">
        <f t="shared" si="212"/>
        <v>5627.5440500000004</v>
      </c>
      <c r="BH26" s="12">
        <f t="shared" si="213"/>
        <v>5627.5440500000004</v>
      </c>
      <c r="BI26" s="12">
        <f t="shared" si="214"/>
        <v>5627.5440500000004</v>
      </c>
      <c r="BJ26" s="39">
        <f t="shared" si="215"/>
        <v>5627.5440500000004</v>
      </c>
    </row>
    <row r="27" spans="1:62">
      <c r="A27" s="1"/>
      <c r="B27" s="3" t="s">
        <v>123</v>
      </c>
      <c r="C27" s="21">
        <f>40000/12</f>
        <v>3333.3333333333335</v>
      </c>
      <c r="D27" s="21">
        <f>C27</f>
        <v>3333.3333333333335</v>
      </c>
      <c r="E27" s="21">
        <f t="shared" ref="E27:N27" si="217">D27</f>
        <v>3333.3333333333335</v>
      </c>
      <c r="F27" s="21">
        <f t="shared" si="217"/>
        <v>3333.3333333333335</v>
      </c>
      <c r="G27" s="21">
        <f t="shared" si="217"/>
        <v>3333.3333333333335</v>
      </c>
      <c r="H27" s="21">
        <f t="shared" si="217"/>
        <v>3333.3333333333335</v>
      </c>
      <c r="I27" s="21">
        <f t="shared" si="217"/>
        <v>3333.3333333333335</v>
      </c>
      <c r="J27" s="21">
        <f t="shared" si="217"/>
        <v>3333.3333333333335</v>
      </c>
      <c r="K27" s="21">
        <f t="shared" si="217"/>
        <v>3333.3333333333335</v>
      </c>
      <c r="L27" s="21">
        <f t="shared" si="217"/>
        <v>3333.3333333333335</v>
      </c>
      <c r="M27" s="21">
        <f t="shared" si="217"/>
        <v>3333.3333333333335</v>
      </c>
      <c r="N27" s="39">
        <f t="shared" si="217"/>
        <v>3333.3333333333335</v>
      </c>
      <c r="O27" s="12">
        <f>N27*(1+O$2)</f>
        <v>3433.3333333333335</v>
      </c>
      <c r="P27" s="12">
        <f t="shared" si="192"/>
        <v>3433.3333333333335</v>
      </c>
      <c r="Q27" s="12">
        <f t="shared" si="192"/>
        <v>3433.3333333333335</v>
      </c>
      <c r="R27" s="12">
        <f t="shared" si="192"/>
        <v>3433.3333333333335</v>
      </c>
      <c r="S27" s="12">
        <f t="shared" si="192"/>
        <v>3433.3333333333335</v>
      </c>
      <c r="T27" s="12">
        <f t="shared" si="192"/>
        <v>3433.3333333333335</v>
      </c>
      <c r="U27" s="12">
        <f t="shared" si="192"/>
        <v>3433.3333333333335</v>
      </c>
      <c r="V27" s="12">
        <f t="shared" si="192"/>
        <v>3433.3333333333335</v>
      </c>
      <c r="W27" s="12">
        <f t="shared" si="192"/>
        <v>3433.3333333333335</v>
      </c>
      <c r="X27" s="12">
        <f t="shared" si="192"/>
        <v>3433.3333333333335</v>
      </c>
      <c r="Y27" s="12">
        <f t="shared" si="192"/>
        <v>3433.3333333333335</v>
      </c>
      <c r="Z27" s="39">
        <f t="shared" si="192"/>
        <v>3433.3333333333335</v>
      </c>
      <c r="AA27" s="12">
        <f>Z27*(1+$AA$2)</f>
        <v>3536.3333333333335</v>
      </c>
      <c r="AB27" s="12">
        <f t="shared" si="193"/>
        <v>3536.3333333333335</v>
      </c>
      <c r="AC27" s="12">
        <f t="shared" si="193"/>
        <v>3536.3333333333335</v>
      </c>
      <c r="AD27" s="12">
        <f t="shared" si="193"/>
        <v>3536.3333333333335</v>
      </c>
      <c r="AE27" s="12">
        <f t="shared" si="193"/>
        <v>3536.3333333333335</v>
      </c>
      <c r="AF27" s="12">
        <f t="shared" si="193"/>
        <v>3536.3333333333335</v>
      </c>
      <c r="AG27" s="12">
        <f t="shared" si="193"/>
        <v>3536.3333333333335</v>
      </c>
      <c r="AH27" s="12">
        <f t="shared" si="193"/>
        <v>3536.3333333333335</v>
      </c>
      <c r="AI27" s="12">
        <f t="shared" si="193"/>
        <v>3536.3333333333335</v>
      </c>
      <c r="AJ27" s="12">
        <f t="shared" si="193"/>
        <v>3536.3333333333335</v>
      </c>
      <c r="AK27" s="12">
        <f t="shared" si="193"/>
        <v>3536.3333333333335</v>
      </c>
      <c r="AL27" s="39">
        <f t="shared" si="193"/>
        <v>3536.3333333333335</v>
      </c>
      <c r="AM27" s="12">
        <f>AL27*(1+$AA$2)</f>
        <v>3642.4233333333336</v>
      </c>
      <c r="AN27" s="12">
        <f t="shared" si="194"/>
        <v>3642.4233333333336</v>
      </c>
      <c r="AO27" s="12">
        <f t="shared" si="195"/>
        <v>3642.4233333333336</v>
      </c>
      <c r="AP27" s="12">
        <f t="shared" si="196"/>
        <v>3642.4233333333336</v>
      </c>
      <c r="AQ27" s="12">
        <f t="shared" si="197"/>
        <v>3642.4233333333336</v>
      </c>
      <c r="AR27" s="12">
        <f t="shared" si="198"/>
        <v>3642.4233333333336</v>
      </c>
      <c r="AS27" s="12">
        <f t="shared" si="199"/>
        <v>3642.4233333333336</v>
      </c>
      <c r="AT27" s="12">
        <f t="shared" si="200"/>
        <v>3642.4233333333336</v>
      </c>
      <c r="AU27" s="12">
        <f t="shared" si="201"/>
        <v>3642.4233333333336</v>
      </c>
      <c r="AV27" s="12">
        <f t="shared" si="202"/>
        <v>3642.4233333333336</v>
      </c>
      <c r="AW27" s="12">
        <f t="shared" si="203"/>
        <v>3642.4233333333336</v>
      </c>
      <c r="AX27" s="39">
        <f t="shared" si="204"/>
        <v>3642.4233333333336</v>
      </c>
      <c r="AY27" s="12">
        <f>AX27*(1+$AA$2)</f>
        <v>3751.6960333333336</v>
      </c>
      <c r="AZ27" s="12">
        <f t="shared" si="205"/>
        <v>3751.6960333333336</v>
      </c>
      <c r="BA27" s="12">
        <f t="shared" si="206"/>
        <v>3751.6960333333336</v>
      </c>
      <c r="BB27" s="12">
        <f t="shared" si="207"/>
        <v>3751.6960333333336</v>
      </c>
      <c r="BC27" s="12">
        <f t="shared" si="208"/>
        <v>3751.6960333333336</v>
      </c>
      <c r="BD27" s="12">
        <f t="shared" si="209"/>
        <v>3751.6960333333336</v>
      </c>
      <c r="BE27" s="12">
        <f t="shared" si="210"/>
        <v>3751.6960333333336</v>
      </c>
      <c r="BF27" s="12">
        <f t="shared" si="211"/>
        <v>3751.6960333333336</v>
      </c>
      <c r="BG27" s="12">
        <f t="shared" si="212"/>
        <v>3751.6960333333336</v>
      </c>
      <c r="BH27" s="12">
        <f t="shared" si="213"/>
        <v>3751.6960333333336</v>
      </c>
      <c r="BI27" s="12">
        <f t="shared" si="214"/>
        <v>3751.6960333333336</v>
      </c>
      <c r="BJ27" s="39">
        <f t="shared" si="215"/>
        <v>3751.6960333333336</v>
      </c>
    </row>
    <row r="28" spans="1:62">
      <c r="A28" s="1"/>
      <c r="B28" s="9" t="s">
        <v>131</v>
      </c>
      <c r="C28" s="7">
        <f>SUM(C22:C27)</f>
        <v>20416.666666666664</v>
      </c>
      <c r="D28" s="7">
        <f t="shared" ref="D28:N28" si="218">SUM(D22:D27)</f>
        <v>20416.666666666664</v>
      </c>
      <c r="E28" s="7">
        <f t="shared" si="218"/>
        <v>20416.666666666664</v>
      </c>
      <c r="F28" s="7">
        <f t="shared" si="218"/>
        <v>20416.666666666664</v>
      </c>
      <c r="G28" s="7">
        <f t="shared" si="218"/>
        <v>20416.666666666664</v>
      </c>
      <c r="H28" s="7">
        <f t="shared" si="218"/>
        <v>20416.666666666664</v>
      </c>
      <c r="I28" s="7">
        <f t="shared" si="218"/>
        <v>24999.999999999996</v>
      </c>
      <c r="J28" s="7">
        <f t="shared" si="218"/>
        <v>38333.333333333336</v>
      </c>
      <c r="K28" s="7">
        <f t="shared" si="218"/>
        <v>43333.333333333336</v>
      </c>
      <c r="L28" s="7">
        <f t="shared" si="218"/>
        <v>56666.666666666672</v>
      </c>
      <c r="M28" s="7">
        <f t="shared" si="218"/>
        <v>56666.666666666672</v>
      </c>
      <c r="N28" s="8">
        <f t="shared" si="218"/>
        <v>69999.999999999985</v>
      </c>
      <c r="O28" s="7">
        <f t="shared" ref="O28" si="219">SUM(O22:O27)</f>
        <v>70899.999999999985</v>
      </c>
      <c r="P28" s="7">
        <f t="shared" ref="P28" si="220">SUM(P22:P27)</f>
        <v>84233.333333333343</v>
      </c>
      <c r="Q28" s="7">
        <f t="shared" ref="Q28" si="221">SUM(Q22:Q27)</f>
        <v>84233.333333333343</v>
      </c>
      <c r="R28" s="7">
        <f t="shared" ref="R28" si="222">SUM(R22:R27)</f>
        <v>97566.666666666672</v>
      </c>
      <c r="S28" s="7">
        <f t="shared" ref="S28" si="223">SUM(S22:S27)</f>
        <v>97566.666666666672</v>
      </c>
      <c r="T28" s="7">
        <f t="shared" ref="T28" si="224">SUM(T22:T27)</f>
        <v>97566.666666666672</v>
      </c>
      <c r="U28" s="7">
        <f t="shared" ref="U28" si="225">SUM(U22:U27)</f>
        <v>97566.666666666672</v>
      </c>
      <c r="V28" s="7">
        <f t="shared" ref="V28" si="226">SUM(V22:V27)</f>
        <v>97566.666666666672</v>
      </c>
      <c r="W28" s="7">
        <f t="shared" ref="W28" si="227">SUM(W22:W27)</f>
        <v>97566.666666666672</v>
      </c>
      <c r="X28" s="7">
        <f t="shared" ref="X28" si="228">SUM(X22:X27)</f>
        <v>97566.666666666672</v>
      </c>
      <c r="Y28" s="7">
        <f t="shared" ref="Y28" si="229">SUM(Y22:Y27)</f>
        <v>97566.666666666672</v>
      </c>
      <c r="Z28" s="8">
        <f t="shared" ref="Z28" si="230">SUM(Z22:Z27)</f>
        <v>97566.666666666672</v>
      </c>
      <c r="AA28" s="7">
        <f t="shared" ref="AA28" si="231">SUM(AA22:AA27)</f>
        <v>98493.666666666672</v>
      </c>
      <c r="AB28" s="7">
        <f t="shared" ref="AB28" si="232">SUM(AB22:AB27)</f>
        <v>98493.666666666672</v>
      </c>
      <c r="AC28" s="7">
        <f t="shared" ref="AC28" si="233">SUM(AC22:AC27)</f>
        <v>98493.666666666672</v>
      </c>
      <c r="AD28" s="7">
        <f t="shared" ref="AD28" si="234">SUM(AD22:AD27)</f>
        <v>98493.666666666672</v>
      </c>
      <c r="AE28" s="7">
        <f t="shared" ref="AE28" si="235">SUM(AE22:AE27)</f>
        <v>98493.666666666672</v>
      </c>
      <c r="AF28" s="7">
        <f t="shared" ref="AF28" si="236">SUM(AF22:AF27)</f>
        <v>98493.666666666672</v>
      </c>
      <c r="AG28" s="7">
        <f t="shared" ref="AG28" si="237">SUM(AG22:AG27)</f>
        <v>98493.666666666672</v>
      </c>
      <c r="AH28" s="7">
        <f t="shared" ref="AH28" si="238">SUM(AH22:AH27)</f>
        <v>98493.666666666672</v>
      </c>
      <c r="AI28" s="7">
        <f t="shared" ref="AI28" si="239">SUM(AI22:AI27)</f>
        <v>98493.666666666672</v>
      </c>
      <c r="AJ28" s="7">
        <f t="shared" ref="AJ28" si="240">SUM(AJ22:AJ27)</f>
        <v>98493.666666666672</v>
      </c>
      <c r="AK28" s="7">
        <f t="shared" ref="AK28" si="241">SUM(AK22:AK27)</f>
        <v>98493.666666666672</v>
      </c>
      <c r="AL28" s="8">
        <f t="shared" ref="AL28:AW28" si="242">SUM(AL22:AL27)</f>
        <v>98493.666666666672</v>
      </c>
      <c r="AM28" s="7">
        <f t="shared" si="242"/>
        <v>99448.476666666669</v>
      </c>
      <c r="AN28" s="7">
        <f t="shared" si="242"/>
        <v>99448.476666666669</v>
      </c>
      <c r="AO28" s="7">
        <f t="shared" si="242"/>
        <v>99448.476666666669</v>
      </c>
      <c r="AP28" s="7">
        <f t="shared" si="242"/>
        <v>99448.476666666669</v>
      </c>
      <c r="AQ28" s="7">
        <f t="shared" si="242"/>
        <v>99448.476666666669</v>
      </c>
      <c r="AR28" s="7">
        <f t="shared" si="242"/>
        <v>99448.476666666669</v>
      </c>
      <c r="AS28" s="7">
        <f t="shared" si="242"/>
        <v>99448.476666666669</v>
      </c>
      <c r="AT28" s="7">
        <f t="shared" si="242"/>
        <v>99448.476666666669</v>
      </c>
      <c r="AU28" s="7">
        <f t="shared" si="242"/>
        <v>99448.476666666669</v>
      </c>
      <c r="AV28" s="7">
        <f t="shared" si="242"/>
        <v>99448.476666666669</v>
      </c>
      <c r="AW28" s="7">
        <f t="shared" si="242"/>
        <v>99448.476666666669</v>
      </c>
      <c r="AX28" s="8">
        <f t="shared" ref="AX28:BI28" si="243">SUM(AX22:AX27)</f>
        <v>99448.476666666669</v>
      </c>
      <c r="AY28" s="7">
        <f t="shared" si="243"/>
        <v>100431.93096666667</v>
      </c>
      <c r="AZ28" s="7">
        <f t="shared" si="243"/>
        <v>100431.93096666667</v>
      </c>
      <c r="BA28" s="7">
        <f t="shared" si="243"/>
        <v>100431.93096666667</v>
      </c>
      <c r="BB28" s="7">
        <f t="shared" si="243"/>
        <v>100431.93096666667</v>
      </c>
      <c r="BC28" s="7">
        <f t="shared" si="243"/>
        <v>100431.93096666667</v>
      </c>
      <c r="BD28" s="7">
        <f t="shared" si="243"/>
        <v>100431.93096666667</v>
      </c>
      <c r="BE28" s="7">
        <f t="shared" si="243"/>
        <v>100431.93096666667</v>
      </c>
      <c r="BF28" s="7">
        <f t="shared" si="243"/>
        <v>100431.93096666667</v>
      </c>
      <c r="BG28" s="7">
        <f t="shared" si="243"/>
        <v>100431.93096666667</v>
      </c>
      <c r="BH28" s="7">
        <f t="shared" si="243"/>
        <v>100431.93096666667</v>
      </c>
      <c r="BI28" s="7">
        <f t="shared" si="243"/>
        <v>100431.93096666667</v>
      </c>
      <c r="BJ28" s="8">
        <f t="shared" ref="BJ28" si="244">SUM(BJ22:BJ27)</f>
        <v>100431.93096666667</v>
      </c>
    </row>
    <row r="29" spans="1:62">
      <c r="A29" s="1"/>
      <c r="B29" s="3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31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31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31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31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31"/>
    </row>
    <row r="30" spans="1:62">
      <c r="A30" s="1" t="s">
        <v>124</v>
      </c>
      <c r="B30" s="3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3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31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31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31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31"/>
    </row>
    <row r="31" spans="1:62">
      <c r="A31" s="1"/>
      <c r="B31" s="3" t="s">
        <v>125</v>
      </c>
      <c r="C31" s="14">
        <f>150000/12</f>
        <v>12500</v>
      </c>
      <c r="D31" s="14">
        <f t="shared" ref="D31:N31" si="245">150000/12</f>
        <v>12500</v>
      </c>
      <c r="E31" s="14">
        <f t="shared" si="245"/>
        <v>12500</v>
      </c>
      <c r="F31" s="14">
        <f t="shared" si="245"/>
        <v>12500</v>
      </c>
      <c r="G31" s="14">
        <f t="shared" si="245"/>
        <v>12500</v>
      </c>
      <c r="H31" s="14">
        <f t="shared" si="245"/>
        <v>12500</v>
      </c>
      <c r="I31" s="14">
        <f t="shared" si="245"/>
        <v>12500</v>
      </c>
      <c r="J31" s="14">
        <f t="shared" si="245"/>
        <v>12500</v>
      </c>
      <c r="K31" s="14">
        <f t="shared" si="245"/>
        <v>12500</v>
      </c>
      <c r="L31" s="14">
        <f t="shared" si="245"/>
        <v>12500</v>
      </c>
      <c r="M31" s="14">
        <f t="shared" si="245"/>
        <v>12500</v>
      </c>
      <c r="N31" s="31">
        <f t="shared" si="245"/>
        <v>12500</v>
      </c>
      <c r="O31" s="10">
        <f>N31*(1+O$2)</f>
        <v>12875</v>
      </c>
      <c r="P31" s="10">
        <f t="shared" ref="P31:P33" si="246">O31</f>
        <v>12875</v>
      </c>
      <c r="Q31" s="10">
        <f t="shared" ref="Q31:Z31" si="247">P31</f>
        <v>12875</v>
      </c>
      <c r="R31" s="10">
        <f t="shared" si="247"/>
        <v>12875</v>
      </c>
      <c r="S31" s="10">
        <f t="shared" si="247"/>
        <v>12875</v>
      </c>
      <c r="T31" s="10">
        <f t="shared" si="247"/>
        <v>12875</v>
      </c>
      <c r="U31" s="10">
        <f t="shared" si="247"/>
        <v>12875</v>
      </c>
      <c r="V31" s="10">
        <f t="shared" si="247"/>
        <v>12875</v>
      </c>
      <c r="W31" s="10">
        <f t="shared" si="247"/>
        <v>12875</v>
      </c>
      <c r="X31" s="10">
        <f t="shared" si="247"/>
        <v>12875</v>
      </c>
      <c r="Y31" s="10">
        <f t="shared" si="247"/>
        <v>12875</v>
      </c>
      <c r="Z31" s="31">
        <f t="shared" si="247"/>
        <v>12875</v>
      </c>
      <c r="AA31" s="10">
        <f>Z31*(1+$AA$2)</f>
        <v>13261.25</v>
      </c>
      <c r="AB31" s="10">
        <f t="shared" ref="AB31:AL33" si="248">AA31</f>
        <v>13261.25</v>
      </c>
      <c r="AC31" s="10">
        <f t="shared" si="248"/>
        <v>13261.25</v>
      </c>
      <c r="AD31" s="10">
        <f t="shared" si="248"/>
        <v>13261.25</v>
      </c>
      <c r="AE31" s="10">
        <f t="shared" si="248"/>
        <v>13261.25</v>
      </c>
      <c r="AF31" s="10">
        <f t="shared" si="248"/>
        <v>13261.25</v>
      </c>
      <c r="AG31" s="10">
        <f t="shared" si="248"/>
        <v>13261.25</v>
      </c>
      <c r="AH31" s="10">
        <f t="shared" si="248"/>
        <v>13261.25</v>
      </c>
      <c r="AI31" s="10">
        <f t="shared" si="248"/>
        <v>13261.25</v>
      </c>
      <c r="AJ31" s="10">
        <f t="shared" si="248"/>
        <v>13261.25</v>
      </c>
      <c r="AK31" s="10">
        <f t="shared" si="248"/>
        <v>13261.25</v>
      </c>
      <c r="AL31" s="31">
        <f t="shared" si="248"/>
        <v>13261.25</v>
      </c>
      <c r="AM31" s="10">
        <f>AL31*(1+$AA$2)</f>
        <v>13659.0875</v>
      </c>
      <c r="AN31" s="10">
        <f t="shared" ref="AN31:AN33" si="249">AM31</f>
        <v>13659.0875</v>
      </c>
      <c r="AO31" s="10">
        <f t="shared" ref="AO31:AO33" si="250">AN31</f>
        <v>13659.0875</v>
      </c>
      <c r="AP31" s="10">
        <f t="shared" ref="AP31:AP33" si="251">AO31</f>
        <v>13659.0875</v>
      </c>
      <c r="AQ31" s="10">
        <f t="shared" ref="AQ31:AQ33" si="252">AP31</f>
        <v>13659.0875</v>
      </c>
      <c r="AR31" s="10">
        <f t="shared" ref="AR31:AR33" si="253">AQ31</f>
        <v>13659.0875</v>
      </c>
      <c r="AS31" s="10">
        <f t="shared" ref="AS31:AS33" si="254">AR31</f>
        <v>13659.0875</v>
      </c>
      <c r="AT31" s="10">
        <f t="shared" ref="AT31:AT33" si="255">AS31</f>
        <v>13659.0875</v>
      </c>
      <c r="AU31" s="10">
        <f t="shared" ref="AU31:AU33" si="256">AT31</f>
        <v>13659.0875</v>
      </c>
      <c r="AV31" s="10">
        <f t="shared" ref="AV31:AV33" si="257">AU31</f>
        <v>13659.0875</v>
      </c>
      <c r="AW31" s="10">
        <f t="shared" ref="AW31:AW33" si="258">AV31</f>
        <v>13659.0875</v>
      </c>
      <c r="AX31" s="31">
        <f t="shared" ref="AX31:AX33" si="259">AW31</f>
        <v>13659.0875</v>
      </c>
      <c r="AY31" s="10">
        <f>AX31*(1+$AA$2)</f>
        <v>14068.860124999999</v>
      </c>
      <c r="AZ31" s="10">
        <f t="shared" ref="AZ31:AZ33" si="260">AY31</f>
        <v>14068.860124999999</v>
      </c>
      <c r="BA31" s="10">
        <f t="shared" ref="BA31:BA33" si="261">AZ31</f>
        <v>14068.860124999999</v>
      </c>
      <c r="BB31" s="10">
        <f t="shared" ref="BB31:BB33" si="262">BA31</f>
        <v>14068.860124999999</v>
      </c>
      <c r="BC31" s="10">
        <f t="shared" ref="BC31:BC33" si="263">BB31</f>
        <v>14068.860124999999</v>
      </c>
      <c r="BD31" s="10">
        <f t="shared" ref="BD31:BD33" si="264">BC31</f>
        <v>14068.860124999999</v>
      </c>
      <c r="BE31" s="10">
        <f t="shared" ref="BE31:BE33" si="265">BD31</f>
        <v>14068.860124999999</v>
      </c>
      <c r="BF31" s="10">
        <f t="shared" ref="BF31:BF33" si="266">BE31</f>
        <v>14068.860124999999</v>
      </c>
      <c r="BG31" s="10">
        <f t="shared" ref="BG31:BG33" si="267">BF31</f>
        <v>14068.860124999999</v>
      </c>
      <c r="BH31" s="10">
        <f t="shared" ref="BH31:BH33" si="268">BG31</f>
        <v>14068.860124999999</v>
      </c>
      <c r="BI31" s="10">
        <f t="shared" ref="BI31:BI33" si="269">BH31</f>
        <v>14068.860124999999</v>
      </c>
      <c r="BJ31" s="31">
        <f t="shared" ref="BJ31:BJ33" si="270">BI31</f>
        <v>14068.860124999999</v>
      </c>
    </row>
    <row r="32" spans="1:62">
      <c r="A32" s="1"/>
      <c r="B32" s="3" t="s">
        <v>126</v>
      </c>
      <c r="C32" s="14">
        <f>100000/12</f>
        <v>8333.3333333333339</v>
      </c>
      <c r="D32" s="14">
        <f t="shared" ref="D32:N32" si="271">100000/12</f>
        <v>8333.3333333333339</v>
      </c>
      <c r="E32" s="14">
        <f t="shared" si="271"/>
        <v>8333.3333333333339</v>
      </c>
      <c r="F32" s="14">
        <f t="shared" si="271"/>
        <v>8333.3333333333339</v>
      </c>
      <c r="G32" s="14">
        <f t="shared" si="271"/>
        <v>8333.3333333333339</v>
      </c>
      <c r="H32" s="14">
        <f t="shared" si="271"/>
        <v>8333.3333333333339</v>
      </c>
      <c r="I32" s="14">
        <f t="shared" si="271"/>
        <v>8333.3333333333339</v>
      </c>
      <c r="J32" s="14">
        <f t="shared" si="271"/>
        <v>8333.3333333333339</v>
      </c>
      <c r="K32" s="14">
        <f t="shared" si="271"/>
        <v>8333.3333333333339</v>
      </c>
      <c r="L32" s="14">
        <f t="shared" si="271"/>
        <v>8333.3333333333339</v>
      </c>
      <c r="M32" s="14">
        <f t="shared" si="271"/>
        <v>8333.3333333333339</v>
      </c>
      <c r="N32" s="31">
        <f t="shared" si="271"/>
        <v>8333.3333333333339</v>
      </c>
      <c r="O32" s="10">
        <f>N32*(1+O$2)</f>
        <v>8583.3333333333339</v>
      </c>
      <c r="P32" s="10">
        <f t="shared" si="246"/>
        <v>8583.3333333333339</v>
      </c>
      <c r="Q32" s="10">
        <f t="shared" ref="Q32:Z32" si="272">P32</f>
        <v>8583.3333333333339</v>
      </c>
      <c r="R32" s="10">
        <f t="shared" si="272"/>
        <v>8583.3333333333339</v>
      </c>
      <c r="S32" s="10">
        <f t="shared" si="272"/>
        <v>8583.3333333333339</v>
      </c>
      <c r="T32" s="10">
        <f t="shared" si="272"/>
        <v>8583.3333333333339</v>
      </c>
      <c r="U32" s="10">
        <f t="shared" si="272"/>
        <v>8583.3333333333339</v>
      </c>
      <c r="V32" s="10">
        <f t="shared" si="272"/>
        <v>8583.3333333333339</v>
      </c>
      <c r="W32" s="10">
        <f t="shared" si="272"/>
        <v>8583.3333333333339</v>
      </c>
      <c r="X32" s="10">
        <f t="shared" si="272"/>
        <v>8583.3333333333339</v>
      </c>
      <c r="Y32" s="10">
        <f t="shared" si="272"/>
        <v>8583.3333333333339</v>
      </c>
      <c r="Z32" s="31">
        <f t="shared" si="272"/>
        <v>8583.3333333333339</v>
      </c>
      <c r="AA32" s="10">
        <f>Z32*(1+$AA$2)</f>
        <v>8840.8333333333339</v>
      </c>
      <c r="AB32" s="10">
        <f t="shared" si="248"/>
        <v>8840.8333333333339</v>
      </c>
      <c r="AC32" s="10">
        <f t="shared" si="248"/>
        <v>8840.8333333333339</v>
      </c>
      <c r="AD32" s="10">
        <f t="shared" si="248"/>
        <v>8840.8333333333339</v>
      </c>
      <c r="AE32" s="10">
        <f t="shared" si="248"/>
        <v>8840.8333333333339</v>
      </c>
      <c r="AF32" s="10">
        <f t="shared" si="248"/>
        <v>8840.8333333333339</v>
      </c>
      <c r="AG32" s="10">
        <f t="shared" si="248"/>
        <v>8840.8333333333339</v>
      </c>
      <c r="AH32" s="10">
        <f t="shared" si="248"/>
        <v>8840.8333333333339</v>
      </c>
      <c r="AI32" s="10">
        <f t="shared" si="248"/>
        <v>8840.8333333333339</v>
      </c>
      <c r="AJ32" s="10">
        <f t="shared" si="248"/>
        <v>8840.8333333333339</v>
      </c>
      <c r="AK32" s="10">
        <f t="shared" si="248"/>
        <v>8840.8333333333339</v>
      </c>
      <c r="AL32" s="31">
        <f t="shared" si="248"/>
        <v>8840.8333333333339</v>
      </c>
      <c r="AM32" s="10">
        <f>AL32*(1+$AA$2)</f>
        <v>9106.0583333333343</v>
      </c>
      <c r="AN32" s="10">
        <f t="shared" si="249"/>
        <v>9106.0583333333343</v>
      </c>
      <c r="AO32" s="10">
        <f t="shared" si="250"/>
        <v>9106.0583333333343</v>
      </c>
      <c r="AP32" s="10">
        <f t="shared" si="251"/>
        <v>9106.0583333333343</v>
      </c>
      <c r="AQ32" s="10">
        <f t="shared" si="252"/>
        <v>9106.0583333333343</v>
      </c>
      <c r="AR32" s="10">
        <f t="shared" si="253"/>
        <v>9106.0583333333343</v>
      </c>
      <c r="AS32" s="10">
        <f t="shared" si="254"/>
        <v>9106.0583333333343</v>
      </c>
      <c r="AT32" s="10">
        <f t="shared" si="255"/>
        <v>9106.0583333333343</v>
      </c>
      <c r="AU32" s="10">
        <f t="shared" si="256"/>
        <v>9106.0583333333343</v>
      </c>
      <c r="AV32" s="10">
        <f t="shared" si="257"/>
        <v>9106.0583333333343</v>
      </c>
      <c r="AW32" s="10">
        <f t="shared" si="258"/>
        <v>9106.0583333333343</v>
      </c>
      <c r="AX32" s="31">
        <f t="shared" si="259"/>
        <v>9106.0583333333343</v>
      </c>
      <c r="AY32" s="10">
        <f>AX32*(1+$AA$2)</f>
        <v>9379.240083333334</v>
      </c>
      <c r="AZ32" s="10">
        <f t="shared" si="260"/>
        <v>9379.240083333334</v>
      </c>
      <c r="BA32" s="10">
        <f t="shared" si="261"/>
        <v>9379.240083333334</v>
      </c>
      <c r="BB32" s="10">
        <f t="shared" si="262"/>
        <v>9379.240083333334</v>
      </c>
      <c r="BC32" s="10">
        <f t="shared" si="263"/>
        <v>9379.240083333334</v>
      </c>
      <c r="BD32" s="10">
        <f t="shared" si="264"/>
        <v>9379.240083333334</v>
      </c>
      <c r="BE32" s="10">
        <f t="shared" si="265"/>
        <v>9379.240083333334</v>
      </c>
      <c r="BF32" s="10">
        <f t="shared" si="266"/>
        <v>9379.240083333334</v>
      </c>
      <c r="BG32" s="10">
        <f t="shared" si="267"/>
        <v>9379.240083333334</v>
      </c>
      <c r="BH32" s="10">
        <f t="shared" si="268"/>
        <v>9379.240083333334</v>
      </c>
      <c r="BI32" s="10">
        <f t="shared" si="269"/>
        <v>9379.240083333334</v>
      </c>
      <c r="BJ32" s="31">
        <f t="shared" si="270"/>
        <v>9379.240083333334</v>
      </c>
    </row>
    <row r="33" spans="1:62">
      <c r="A33" s="1"/>
      <c r="B33" s="3" t="s">
        <v>127</v>
      </c>
      <c r="C33" s="14">
        <f>50000/12</f>
        <v>4166.666666666667</v>
      </c>
      <c r="D33" s="14">
        <f t="shared" ref="D33:N33" si="273">50000/12</f>
        <v>4166.666666666667</v>
      </c>
      <c r="E33" s="14">
        <f t="shared" si="273"/>
        <v>4166.666666666667</v>
      </c>
      <c r="F33" s="14">
        <f t="shared" si="273"/>
        <v>4166.666666666667</v>
      </c>
      <c r="G33" s="14">
        <f t="shared" si="273"/>
        <v>4166.666666666667</v>
      </c>
      <c r="H33" s="14">
        <f t="shared" si="273"/>
        <v>4166.666666666667</v>
      </c>
      <c r="I33" s="14">
        <f t="shared" si="273"/>
        <v>4166.666666666667</v>
      </c>
      <c r="J33" s="14">
        <f t="shared" si="273"/>
        <v>4166.666666666667</v>
      </c>
      <c r="K33" s="14">
        <f t="shared" si="273"/>
        <v>4166.666666666667</v>
      </c>
      <c r="L33" s="14">
        <f t="shared" si="273"/>
        <v>4166.666666666667</v>
      </c>
      <c r="M33" s="14">
        <f t="shared" si="273"/>
        <v>4166.666666666667</v>
      </c>
      <c r="N33" s="31">
        <f t="shared" si="273"/>
        <v>4166.666666666667</v>
      </c>
      <c r="O33" s="10">
        <f>N33*(1+O$2)</f>
        <v>4291.666666666667</v>
      </c>
      <c r="P33" s="10">
        <f t="shared" si="246"/>
        <v>4291.666666666667</v>
      </c>
      <c r="Q33" s="10">
        <f t="shared" ref="Q33:Z33" si="274">P33</f>
        <v>4291.666666666667</v>
      </c>
      <c r="R33" s="10">
        <f t="shared" si="274"/>
        <v>4291.666666666667</v>
      </c>
      <c r="S33" s="10">
        <f t="shared" si="274"/>
        <v>4291.666666666667</v>
      </c>
      <c r="T33" s="10">
        <f t="shared" si="274"/>
        <v>4291.666666666667</v>
      </c>
      <c r="U33" s="10">
        <f t="shared" si="274"/>
        <v>4291.666666666667</v>
      </c>
      <c r="V33" s="10">
        <f t="shared" si="274"/>
        <v>4291.666666666667</v>
      </c>
      <c r="W33" s="10">
        <f t="shared" si="274"/>
        <v>4291.666666666667</v>
      </c>
      <c r="X33" s="10">
        <f t="shared" si="274"/>
        <v>4291.666666666667</v>
      </c>
      <c r="Y33" s="10">
        <f t="shared" si="274"/>
        <v>4291.666666666667</v>
      </c>
      <c r="Z33" s="31">
        <f t="shared" si="274"/>
        <v>4291.666666666667</v>
      </c>
      <c r="AA33" s="10">
        <f>Z33*(1+$AA$2)</f>
        <v>4420.416666666667</v>
      </c>
      <c r="AB33" s="10">
        <f t="shared" si="248"/>
        <v>4420.416666666667</v>
      </c>
      <c r="AC33" s="10">
        <f t="shared" si="248"/>
        <v>4420.416666666667</v>
      </c>
      <c r="AD33" s="10">
        <f t="shared" si="248"/>
        <v>4420.416666666667</v>
      </c>
      <c r="AE33" s="10">
        <f t="shared" si="248"/>
        <v>4420.416666666667</v>
      </c>
      <c r="AF33" s="10">
        <f t="shared" si="248"/>
        <v>4420.416666666667</v>
      </c>
      <c r="AG33" s="10">
        <f t="shared" si="248"/>
        <v>4420.416666666667</v>
      </c>
      <c r="AH33" s="10">
        <f t="shared" si="248"/>
        <v>4420.416666666667</v>
      </c>
      <c r="AI33" s="10">
        <f t="shared" si="248"/>
        <v>4420.416666666667</v>
      </c>
      <c r="AJ33" s="10">
        <f t="shared" si="248"/>
        <v>4420.416666666667</v>
      </c>
      <c r="AK33" s="10">
        <f t="shared" si="248"/>
        <v>4420.416666666667</v>
      </c>
      <c r="AL33" s="31">
        <f t="shared" si="248"/>
        <v>4420.416666666667</v>
      </c>
      <c r="AM33" s="10">
        <f>AL33*(1+$AA$2)</f>
        <v>4553.0291666666672</v>
      </c>
      <c r="AN33" s="10">
        <f t="shared" si="249"/>
        <v>4553.0291666666672</v>
      </c>
      <c r="AO33" s="10">
        <f t="shared" si="250"/>
        <v>4553.0291666666672</v>
      </c>
      <c r="AP33" s="10">
        <f t="shared" si="251"/>
        <v>4553.0291666666672</v>
      </c>
      <c r="AQ33" s="10">
        <f t="shared" si="252"/>
        <v>4553.0291666666672</v>
      </c>
      <c r="AR33" s="10">
        <f t="shared" si="253"/>
        <v>4553.0291666666672</v>
      </c>
      <c r="AS33" s="10">
        <f t="shared" si="254"/>
        <v>4553.0291666666672</v>
      </c>
      <c r="AT33" s="10">
        <f t="shared" si="255"/>
        <v>4553.0291666666672</v>
      </c>
      <c r="AU33" s="10">
        <f t="shared" si="256"/>
        <v>4553.0291666666672</v>
      </c>
      <c r="AV33" s="10">
        <f t="shared" si="257"/>
        <v>4553.0291666666672</v>
      </c>
      <c r="AW33" s="10">
        <f t="shared" si="258"/>
        <v>4553.0291666666672</v>
      </c>
      <c r="AX33" s="31">
        <f t="shared" si="259"/>
        <v>4553.0291666666672</v>
      </c>
      <c r="AY33" s="10">
        <f>AX33*(1+$AA$2)</f>
        <v>4689.620041666667</v>
      </c>
      <c r="AZ33" s="10">
        <f t="shared" si="260"/>
        <v>4689.620041666667</v>
      </c>
      <c r="BA33" s="10">
        <f t="shared" si="261"/>
        <v>4689.620041666667</v>
      </c>
      <c r="BB33" s="10">
        <f t="shared" si="262"/>
        <v>4689.620041666667</v>
      </c>
      <c r="BC33" s="10">
        <f t="shared" si="263"/>
        <v>4689.620041666667</v>
      </c>
      <c r="BD33" s="10">
        <f t="shared" si="264"/>
        <v>4689.620041666667</v>
      </c>
      <c r="BE33" s="10">
        <f t="shared" si="265"/>
        <v>4689.620041666667</v>
      </c>
      <c r="BF33" s="10">
        <f t="shared" si="266"/>
        <v>4689.620041666667</v>
      </c>
      <c r="BG33" s="10">
        <f t="shared" si="267"/>
        <v>4689.620041666667</v>
      </c>
      <c r="BH33" s="10">
        <f t="shared" si="268"/>
        <v>4689.620041666667</v>
      </c>
      <c r="BI33" s="10">
        <f t="shared" si="269"/>
        <v>4689.620041666667</v>
      </c>
      <c r="BJ33" s="31">
        <f t="shared" si="270"/>
        <v>4689.620041666667</v>
      </c>
    </row>
    <row r="34" spans="1:62">
      <c r="A34" s="1"/>
      <c r="B34" s="9" t="s">
        <v>132</v>
      </c>
      <c r="C34" s="11">
        <f>SUM(C31:C33)</f>
        <v>25000.000000000004</v>
      </c>
      <c r="D34" s="11">
        <f t="shared" ref="D34:N34" si="275">SUM(D31:D33)</f>
        <v>25000.000000000004</v>
      </c>
      <c r="E34" s="11">
        <f t="shared" si="275"/>
        <v>25000.000000000004</v>
      </c>
      <c r="F34" s="11">
        <f t="shared" si="275"/>
        <v>25000.000000000004</v>
      </c>
      <c r="G34" s="11">
        <f t="shared" si="275"/>
        <v>25000.000000000004</v>
      </c>
      <c r="H34" s="11">
        <f t="shared" si="275"/>
        <v>25000.000000000004</v>
      </c>
      <c r="I34" s="11">
        <f t="shared" si="275"/>
        <v>25000.000000000004</v>
      </c>
      <c r="J34" s="11">
        <f t="shared" si="275"/>
        <v>25000.000000000004</v>
      </c>
      <c r="K34" s="11">
        <f t="shared" si="275"/>
        <v>25000.000000000004</v>
      </c>
      <c r="L34" s="11">
        <f t="shared" si="275"/>
        <v>25000.000000000004</v>
      </c>
      <c r="M34" s="11">
        <f t="shared" si="275"/>
        <v>25000.000000000004</v>
      </c>
      <c r="N34" s="38">
        <f t="shared" si="275"/>
        <v>25000.000000000004</v>
      </c>
      <c r="O34" s="11">
        <f t="shared" ref="O34" si="276">SUM(O31:O33)</f>
        <v>25750.000000000004</v>
      </c>
      <c r="P34" s="11">
        <f t="shared" ref="P34" si="277">SUM(P31:P33)</f>
        <v>25750.000000000004</v>
      </c>
      <c r="Q34" s="11">
        <f t="shared" ref="Q34" si="278">SUM(Q31:Q33)</f>
        <v>25750.000000000004</v>
      </c>
      <c r="R34" s="11">
        <f t="shared" ref="R34" si="279">SUM(R31:R33)</f>
        <v>25750.000000000004</v>
      </c>
      <c r="S34" s="11">
        <f t="shared" ref="S34" si="280">SUM(S31:S33)</f>
        <v>25750.000000000004</v>
      </c>
      <c r="T34" s="11">
        <f t="shared" ref="T34" si="281">SUM(T31:T33)</f>
        <v>25750.000000000004</v>
      </c>
      <c r="U34" s="11">
        <f t="shared" ref="U34" si="282">SUM(U31:U33)</f>
        <v>25750.000000000004</v>
      </c>
      <c r="V34" s="11">
        <f t="shared" ref="V34" si="283">SUM(V31:V33)</f>
        <v>25750.000000000004</v>
      </c>
      <c r="W34" s="11">
        <f t="shared" ref="W34" si="284">SUM(W31:W33)</f>
        <v>25750.000000000004</v>
      </c>
      <c r="X34" s="11">
        <f t="shared" ref="X34" si="285">SUM(X31:X33)</f>
        <v>25750.000000000004</v>
      </c>
      <c r="Y34" s="11">
        <f t="shared" ref="Y34" si="286">SUM(Y31:Y33)</f>
        <v>25750.000000000004</v>
      </c>
      <c r="Z34" s="38">
        <f t="shared" ref="Z34" si="287">SUM(Z31:Z33)</f>
        <v>25750.000000000004</v>
      </c>
      <c r="AA34" s="11">
        <f t="shared" ref="AA34" si="288">SUM(AA31:AA33)</f>
        <v>26522.500000000004</v>
      </c>
      <c r="AB34" s="11">
        <f t="shared" ref="AB34" si="289">SUM(AB31:AB33)</f>
        <v>26522.500000000004</v>
      </c>
      <c r="AC34" s="11">
        <f t="shared" ref="AC34" si="290">SUM(AC31:AC33)</f>
        <v>26522.500000000004</v>
      </c>
      <c r="AD34" s="11">
        <f t="shared" ref="AD34" si="291">SUM(AD31:AD33)</f>
        <v>26522.500000000004</v>
      </c>
      <c r="AE34" s="11">
        <f t="shared" ref="AE34" si="292">SUM(AE31:AE33)</f>
        <v>26522.500000000004</v>
      </c>
      <c r="AF34" s="11">
        <f t="shared" ref="AF34" si="293">SUM(AF31:AF33)</f>
        <v>26522.500000000004</v>
      </c>
      <c r="AG34" s="11">
        <f t="shared" ref="AG34" si="294">SUM(AG31:AG33)</f>
        <v>26522.500000000004</v>
      </c>
      <c r="AH34" s="11">
        <f t="shared" ref="AH34" si="295">SUM(AH31:AH33)</f>
        <v>26522.500000000004</v>
      </c>
      <c r="AI34" s="11">
        <f t="shared" ref="AI34" si="296">SUM(AI31:AI33)</f>
        <v>26522.500000000004</v>
      </c>
      <c r="AJ34" s="11">
        <f t="shared" ref="AJ34" si="297">SUM(AJ31:AJ33)</f>
        <v>26522.500000000004</v>
      </c>
      <c r="AK34" s="11">
        <f t="shared" ref="AK34" si="298">SUM(AK31:AK33)</f>
        <v>26522.500000000004</v>
      </c>
      <c r="AL34" s="38">
        <f t="shared" ref="AL34:AW34" si="299">SUM(AL31:AL33)</f>
        <v>26522.500000000004</v>
      </c>
      <c r="AM34" s="11">
        <f t="shared" si="299"/>
        <v>27318.175000000003</v>
      </c>
      <c r="AN34" s="11">
        <f t="shared" si="299"/>
        <v>27318.175000000003</v>
      </c>
      <c r="AO34" s="11">
        <f t="shared" si="299"/>
        <v>27318.175000000003</v>
      </c>
      <c r="AP34" s="11">
        <f t="shared" si="299"/>
        <v>27318.175000000003</v>
      </c>
      <c r="AQ34" s="11">
        <f t="shared" si="299"/>
        <v>27318.175000000003</v>
      </c>
      <c r="AR34" s="11">
        <f t="shared" si="299"/>
        <v>27318.175000000003</v>
      </c>
      <c r="AS34" s="11">
        <f t="shared" si="299"/>
        <v>27318.175000000003</v>
      </c>
      <c r="AT34" s="11">
        <f t="shared" si="299"/>
        <v>27318.175000000003</v>
      </c>
      <c r="AU34" s="11">
        <f t="shared" si="299"/>
        <v>27318.175000000003</v>
      </c>
      <c r="AV34" s="11">
        <f t="shared" si="299"/>
        <v>27318.175000000003</v>
      </c>
      <c r="AW34" s="11">
        <f t="shared" si="299"/>
        <v>27318.175000000003</v>
      </c>
      <c r="AX34" s="38">
        <f t="shared" ref="AX34:BI34" si="300">SUM(AX31:AX33)</f>
        <v>27318.175000000003</v>
      </c>
      <c r="AY34" s="11">
        <f t="shared" si="300"/>
        <v>28137.720249999998</v>
      </c>
      <c r="AZ34" s="11">
        <f t="shared" si="300"/>
        <v>28137.720249999998</v>
      </c>
      <c r="BA34" s="11">
        <f t="shared" si="300"/>
        <v>28137.720249999998</v>
      </c>
      <c r="BB34" s="11">
        <f t="shared" si="300"/>
        <v>28137.720249999998</v>
      </c>
      <c r="BC34" s="11">
        <f t="shared" si="300"/>
        <v>28137.720249999998</v>
      </c>
      <c r="BD34" s="11">
        <f t="shared" si="300"/>
        <v>28137.720249999998</v>
      </c>
      <c r="BE34" s="11">
        <f t="shared" si="300"/>
        <v>28137.720249999998</v>
      </c>
      <c r="BF34" s="11">
        <f t="shared" si="300"/>
        <v>28137.720249999998</v>
      </c>
      <c r="BG34" s="11">
        <f t="shared" si="300"/>
        <v>28137.720249999998</v>
      </c>
      <c r="BH34" s="11">
        <f t="shared" si="300"/>
        <v>28137.720249999998</v>
      </c>
      <c r="BI34" s="11">
        <f t="shared" si="300"/>
        <v>28137.720249999998</v>
      </c>
      <c r="BJ34" s="38">
        <f t="shared" ref="BJ34" si="301">SUM(BJ31:BJ33)</f>
        <v>28137.720249999998</v>
      </c>
    </row>
    <row r="35" spans="1:62">
      <c r="A35" s="1"/>
      <c r="B35" s="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31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31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31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31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31"/>
    </row>
    <row r="36" spans="1:62">
      <c r="A36" s="1" t="s">
        <v>137</v>
      </c>
      <c r="B36" s="3"/>
      <c r="C36" s="14">
        <f>SUM(C34,C28,C19,C12,C7)</f>
        <v>83333.333333333343</v>
      </c>
      <c r="D36" s="14">
        <f t="shared" ref="D36:AL36" si="302">SUM(D34,D28,D19,D12,D7)</f>
        <v>83333.333333333343</v>
      </c>
      <c r="E36" s="14">
        <f t="shared" si="302"/>
        <v>90000</v>
      </c>
      <c r="F36" s="14">
        <f t="shared" si="302"/>
        <v>100000</v>
      </c>
      <c r="G36" s="14">
        <f t="shared" si="302"/>
        <v>100000</v>
      </c>
      <c r="H36" s="14">
        <f t="shared" si="302"/>
        <v>100000</v>
      </c>
      <c r="I36" s="14">
        <f t="shared" si="302"/>
        <v>115833.33333333334</v>
      </c>
      <c r="J36" s="14">
        <f t="shared" si="302"/>
        <v>129166.66666666669</v>
      </c>
      <c r="K36" s="14">
        <f t="shared" si="302"/>
        <v>140833.33333333334</v>
      </c>
      <c r="L36" s="14">
        <f t="shared" si="302"/>
        <v>154166.66666666666</v>
      </c>
      <c r="M36" s="14">
        <f t="shared" si="302"/>
        <v>154166.66666666666</v>
      </c>
      <c r="N36" s="31">
        <f t="shared" si="302"/>
        <v>167499.99999999997</v>
      </c>
      <c r="O36" s="10">
        <f t="shared" si="302"/>
        <v>171324.99999999997</v>
      </c>
      <c r="P36" s="10">
        <f t="shared" si="302"/>
        <v>184658.33333333337</v>
      </c>
      <c r="Q36" s="10">
        <f t="shared" si="302"/>
        <v>184658.33333333337</v>
      </c>
      <c r="R36" s="10">
        <f t="shared" si="302"/>
        <v>197991.66666666669</v>
      </c>
      <c r="S36" s="10">
        <f t="shared" si="302"/>
        <v>197991.66666666669</v>
      </c>
      <c r="T36" s="10">
        <f t="shared" si="302"/>
        <v>197991.66666666669</v>
      </c>
      <c r="U36" s="10">
        <f t="shared" si="302"/>
        <v>197991.66666666669</v>
      </c>
      <c r="V36" s="10">
        <f t="shared" si="302"/>
        <v>197991.66666666669</v>
      </c>
      <c r="W36" s="10">
        <f t="shared" si="302"/>
        <v>197991.66666666669</v>
      </c>
      <c r="X36" s="10">
        <f t="shared" si="302"/>
        <v>197991.66666666669</v>
      </c>
      <c r="Y36" s="10">
        <f t="shared" si="302"/>
        <v>197991.66666666669</v>
      </c>
      <c r="Z36" s="31">
        <f t="shared" si="302"/>
        <v>197991.66666666669</v>
      </c>
      <c r="AA36" s="10">
        <f t="shared" si="302"/>
        <v>201931.41666666669</v>
      </c>
      <c r="AB36" s="10">
        <f t="shared" si="302"/>
        <v>201931.41666666669</v>
      </c>
      <c r="AC36" s="10">
        <f t="shared" si="302"/>
        <v>201931.41666666669</v>
      </c>
      <c r="AD36" s="10">
        <f t="shared" si="302"/>
        <v>201931.41666666669</v>
      </c>
      <c r="AE36" s="10">
        <f t="shared" si="302"/>
        <v>201931.41666666669</v>
      </c>
      <c r="AF36" s="10">
        <f t="shared" si="302"/>
        <v>201931.41666666669</v>
      </c>
      <c r="AG36" s="10">
        <f t="shared" si="302"/>
        <v>201931.41666666669</v>
      </c>
      <c r="AH36" s="10">
        <f t="shared" si="302"/>
        <v>201931.41666666669</v>
      </c>
      <c r="AI36" s="10">
        <f t="shared" si="302"/>
        <v>201931.41666666669</v>
      </c>
      <c r="AJ36" s="10">
        <f t="shared" si="302"/>
        <v>201931.41666666669</v>
      </c>
      <c r="AK36" s="10">
        <f t="shared" si="302"/>
        <v>201931.41666666669</v>
      </c>
      <c r="AL36" s="31">
        <f t="shared" si="302"/>
        <v>201931.41666666669</v>
      </c>
      <c r="AM36" s="10">
        <f t="shared" ref="AM36:AX36" si="303">SUM(AM34,AM28,AM19,AM12,AM7)</f>
        <v>205989.35916666669</v>
      </c>
      <c r="AN36" s="10">
        <f t="shared" si="303"/>
        <v>205989.35916666669</v>
      </c>
      <c r="AO36" s="10">
        <f t="shared" si="303"/>
        <v>205989.35916666669</v>
      </c>
      <c r="AP36" s="10">
        <f t="shared" si="303"/>
        <v>205989.35916666669</v>
      </c>
      <c r="AQ36" s="10">
        <f t="shared" si="303"/>
        <v>205989.35916666669</v>
      </c>
      <c r="AR36" s="10">
        <f t="shared" si="303"/>
        <v>205989.35916666669</v>
      </c>
      <c r="AS36" s="10">
        <f t="shared" si="303"/>
        <v>205989.35916666669</v>
      </c>
      <c r="AT36" s="10">
        <f t="shared" si="303"/>
        <v>205989.35916666669</v>
      </c>
      <c r="AU36" s="10">
        <f t="shared" si="303"/>
        <v>205989.35916666669</v>
      </c>
      <c r="AV36" s="10">
        <f t="shared" si="303"/>
        <v>205989.35916666669</v>
      </c>
      <c r="AW36" s="10">
        <f t="shared" si="303"/>
        <v>205989.35916666669</v>
      </c>
      <c r="AX36" s="31">
        <f t="shared" si="303"/>
        <v>205989.35916666669</v>
      </c>
      <c r="AY36" s="10">
        <f t="shared" ref="AY36:BJ36" si="304">SUM(AY34,AY28,AY19,AY12,AY7)</f>
        <v>210169.03994166668</v>
      </c>
      <c r="AZ36" s="10">
        <f t="shared" si="304"/>
        <v>210169.03994166668</v>
      </c>
      <c r="BA36" s="10">
        <f t="shared" si="304"/>
        <v>210169.03994166668</v>
      </c>
      <c r="BB36" s="10">
        <f t="shared" si="304"/>
        <v>210169.03994166668</v>
      </c>
      <c r="BC36" s="10">
        <f t="shared" si="304"/>
        <v>210169.03994166668</v>
      </c>
      <c r="BD36" s="10">
        <f t="shared" si="304"/>
        <v>210169.03994166668</v>
      </c>
      <c r="BE36" s="10">
        <f t="shared" si="304"/>
        <v>210169.03994166668</v>
      </c>
      <c r="BF36" s="10">
        <f t="shared" si="304"/>
        <v>210169.03994166668</v>
      </c>
      <c r="BG36" s="10">
        <f t="shared" si="304"/>
        <v>210169.03994166668</v>
      </c>
      <c r="BH36" s="10">
        <f t="shared" si="304"/>
        <v>210169.03994166668</v>
      </c>
      <c r="BI36" s="10">
        <f t="shared" si="304"/>
        <v>210169.03994166668</v>
      </c>
      <c r="BJ36" s="31">
        <f t="shared" si="304"/>
        <v>210169.03994166668</v>
      </c>
    </row>
    <row r="37" spans="1:62">
      <c r="A37" s="1"/>
      <c r="B37" s="3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31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31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31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31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31"/>
    </row>
    <row r="38" spans="1:62">
      <c r="A38" s="1" t="s">
        <v>135</v>
      </c>
      <c r="B38" s="3"/>
      <c r="C38" s="21">
        <f>SUM(C7,C12,C19,C22:C23,C25:C27,C34)*0.3</f>
        <v>25000.000000000004</v>
      </c>
      <c r="D38" s="21">
        <f t="shared" ref="D38:N38" si="305">SUM(D7,D12,D19,D22:D23,D25:D27,D34)*0.3</f>
        <v>25000.000000000004</v>
      </c>
      <c r="E38" s="21">
        <f t="shared" si="305"/>
        <v>27000</v>
      </c>
      <c r="F38" s="21">
        <f t="shared" si="305"/>
        <v>29999.999999999993</v>
      </c>
      <c r="G38" s="21">
        <f t="shared" si="305"/>
        <v>29999.999999999993</v>
      </c>
      <c r="H38" s="21">
        <f t="shared" si="305"/>
        <v>29999.999999999993</v>
      </c>
      <c r="I38" s="21">
        <f t="shared" si="305"/>
        <v>34750</v>
      </c>
      <c r="J38" s="21">
        <f t="shared" si="305"/>
        <v>34750</v>
      </c>
      <c r="K38" s="21">
        <f t="shared" si="305"/>
        <v>38250</v>
      </c>
      <c r="L38" s="21">
        <f t="shared" si="305"/>
        <v>38250</v>
      </c>
      <c r="M38" s="21">
        <f t="shared" si="305"/>
        <v>38250</v>
      </c>
      <c r="N38" s="39">
        <f t="shared" si="305"/>
        <v>38250</v>
      </c>
      <c r="O38" s="12">
        <f t="shared" ref="O38:AL38" si="306">SUM(O7,O12,O19,O22:O23,O25:O27,O34)*0.3</f>
        <v>39397.5</v>
      </c>
      <c r="P38" s="12">
        <f t="shared" si="306"/>
        <v>39397.5</v>
      </c>
      <c r="Q38" s="12">
        <f t="shared" si="306"/>
        <v>39397.5</v>
      </c>
      <c r="R38" s="12">
        <f t="shared" si="306"/>
        <v>39397.5</v>
      </c>
      <c r="S38" s="12">
        <f t="shared" si="306"/>
        <v>39397.5</v>
      </c>
      <c r="T38" s="12">
        <f t="shared" si="306"/>
        <v>39397.5</v>
      </c>
      <c r="U38" s="12">
        <f t="shared" si="306"/>
        <v>39397.5</v>
      </c>
      <c r="V38" s="12">
        <f t="shared" si="306"/>
        <v>39397.5</v>
      </c>
      <c r="W38" s="12">
        <f t="shared" si="306"/>
        <v>39397.5</v>
      </c>
      <c r="X38" s="12">
        <f t="shared" si="306"/>
        <v>39397.5</v>
      </c>
      <c r="Y38" s="12">
        <f t="shared" si="306"/>
        <v>39397.5</v>
      </c>
      <c r="Z38" s="39">
        <f t="shared" si="306"/>
        <v>39397.5</v>
      </c>
      <c r="AA38" s="12">
        <f t="shared" si="306"/>
        <v>40579.424999999996</v>
      </c>
      <c r="AB38" s="12">
        <f t="shared" si="306"/>
        <v>40579.424999999996</v>
      </c>
      <c r="AC38" s="12">
        <f t="shared" si="306"/>
        <v>40579.424999999996</v>
      </c>
      <c r="AD38" s="12">
        <f t="shared" si="306"/>
        <v>40579.424999999996</v>
      </c>
      <c r="AE38" s="12">
        <f t="shared" si="306"/>
        <v>40579.424999999996</v>
      </c>
      <c r="AF38" s="12">
        <f t="shared" si="306"/>
        <v>40579.424999999996</v>
      </c>
      <c r="AG38" s="12">
        <f t="shared" si="306"/>
        <v>40579.424999999996</v>
      </c>
      <c r="AH38" s="12">
        <f t="shared" si="306"/>
        <v>40579.424999999996</v>
      </c>
      <c r="AI38" s="12">
        <f t="shared" si="306"/>
        <v>40579.424999999996</v>
      </c>
      <c r="AJ38" s="12">
        <f t="shared" si="306"/>
        <v>40579.424999999996</v>
      </c>
      <c r="AK38" s="12">
        <f t="shared" si="306"/>
        <v>40579.424999999996</v>
      </c>
      <c r="AL38" s="39">
        <f t="shared" si="306"/>
        <v>40579.424999999996</v>
      </c>
      <c r="AM38" s="12">
        <f t="shared" ref="AM38:AX38" si="307">SUM(AM7,AM12,AM19,AM22:AM23,AM25:AM27,AM34)*0.3</f>
        <v>41796.80775</v>
      </c>
      <c r="AN38" s="12">
        <f t="shared" si="307"/>
        <v>41796.80775</v>
      </c>
      <c r="AO38" s="12">
        <f t="shared" si="307"/>
        <v>41796.80775</v>
      </c>
      <c r="AP38" s="12">
        <f t="shared" si="307"/>
        <v>41796.80775</v>
      </c>
      <c r="AQ38" s="12">
        <f t="shared" si="307"/>
        <v>41796.80775</v>
      </c>
      <c r="AR38" s="12">
        <f t="shared" si="307"/>
        <v>41796.80775</v>
      </c>
      <c r="AS38" s="12">
        <f t="shared" si="307"/>
        <v>41796.80775</v>
      </c>
      <c r="AT38" s="12">
        <f t="shared" si="307"/>
        <v>41796.80775</v>
      </c>
      <c r="AU38" s="12">
        <f t="shared" si="307"/>
        <v>41796.80775</v>
      </c>
      <c r="AV38" s="12">
        <f t="shared" si="307"/>
        <v>41796.80775</v>
      </c>
      <c r="AW38" s="12">
        <f t="shared" si="307"/>
        <v>41796.80775</v>
      </c>
      <c r="AX38" s="39">
        <f t="shared" si="307"/>
        <v>41796.80775</v>
      </c>
      <c r="AY38" s="12">
        <f t="shared" ref="AY38:BJ38" si="308">SUM(AY7,AY12,AY19,AY22:AY23,AY25:AY27,AY34)*0.3</f>
        <v>43050.711982500005</v>
      </c>
      <c r="AZ38" s="12">
        <f t="shared" si="308"/>
        <v>43050.711982500005</v>
      </c>
      <c r="BA38" s="12">
        <f t="shared" si="308"/>
        <v>43050.711982500005</v>
      </c>
      <c r="BB38" s="12">
        <f t="shared" si="308"/>
        <v>43050.711982500005</v>
      </c>
      <c r="BC38" s="12">
        <f t="shared" si="308"/>
        <v>43050.711982500005</v>
      </c>
      <c r="BD38" s="12">
        <f t="shared" si="308"/>
        <v>43050.711982500005</v>
      </c>
      <c r="BE38" s="12">
        <f t="shared" si="308"/>
        <v>43050.711982500005</v>
      </c>
      <c r="BF38" s="12">
        <f t="shared" si="308"/>
        <v>43050.711982500005</v>
      </c>
      <c r="BG38" s="12">
        <f t="shared" si="308"/>
        <v>43050.711982500005</v>
      </c>
      <c r="BH38" s="12">
        <f t="shared" si="308"/>
        <v>43050.711982500005</v>
      </c>
      <c r="BI38" s="12">
        <f t="shared" si="308"/>
        <v>43050.711982500005</v>
      </c>
      <c r="BJ38" s="39">
        <f t="shared" si="308"/>
        <v>43050.711982500005</v>
      </c>
    </row>
    <row r="39" spans="1:62">
      <c r="A39" s="1" t="s">
        <v>136</v>
      </c>
      <c r="B39" s="3"/>
      <c r="C39" s="22">
        <f>C24*0.08</f>
        <v>0</v>
      </c>
      <c r="D39" s="22">
        <f t="shared" ref="D39:N39" si="309">D24*0.08</f>
        <v>0</v>
      </c>
      <c r="E39" s="22">
        <f t="shared" si="309"/>
        <v>0</v>
      </c>
      <c r="F39" s="22">
        <f t="shared" si="309"/>
        <v>0</v>
      </c>
      <c r="G39" s="22">
        <f t="shared" si="309"/>
        <v>0</v>
      </c>
      <c r="H39" s="22">
        <f t="shared" si="309"/>
        <v>0</v>
      </c>
      <c r="I39" s="22">
        <f t="shared" si="309"/>
        <v>0</v>
      </c>
      <c r="J39" s="22">
        <f t="shared" si="309"/>
        <v>1066.6666666666667</v>
      </c>
      <c r="K39" s="22">
        <f t="shared" si="309"/>
        <v>1066.6666666666667</v>
      </c>
      <c r="L39" s="22">
        <f t="shared" si="309"/>
        <v>2133.3333333333335</v>
      </c>
      <c r="M39" s="22">
        <f t="shared" si="309"/>
        <v>2133.3333333333335</v>
      </c>
      <c r="N39" s="40">
        <f t="shared" si="309"/>
        <v>3200</v>
      </c>
      <c r="O39" s="13">
        <f t="shared" ref="O39:AL39" si="310">O24*0.08</f>
        <v>3200</v>
      </c>
      <c r="P39" s="13">
        <f t="shared" si="310"/>
        <v>4266.666666666667</v>
      </c>
      <c r="Q39" s="13">
        <f t="shared" si="310"/>
        <v>4266.666666666667</v>
      </c>
      <c r="R39" s="13">
        <f t="shared" si="310"/>
        <v>5333.3333333333339</v>
      </c>
      <c r="S39" s="13">
        <f t="shared" si="310"/>
        <v>5333.3333333333339</v>
      </c>
      <c r="T39" s="13">
        <f t="shared" si="310"/>
        <v>5333.3333333333339</v>
      </c>
      <c r="U39" s="13">
        <f t="shared" si="310"/>
        <v>5333.3333333333339</v>
      </c>
      <c r="V39" s="13">
        <f t="shared" si="310"/>
        <v>5333.3333333333339</v>
      </c>
      <c r="W39" s="13">
        <f t="shared" si="310"/>
        <v>5333.3333333333339</v>
      </c>
      <c r="X39" s="13">
        <f t="shared" si="310"/>
        <v>5333.3333333333339</v>
      </c>
      <c r="Y39" s="13">
        <f t="shared" si="310"/>
        <v>5333.3333333333339</v>
      </c>
      <c r="Z39" s="40">
        <f t="shared" si="310"/>
        <v>5333.3333333333339</v>
      </c>
      <c r="AA39" s="13">
        <f t="shared" si="310"/>
        <v>5333.3333333333339</v>
      </c>
      <c r="AB39" s="13">
        <f t="shared" si="310"/>
        <v>5333.3333333333339</v>
      </c>
      <c r="AC39" s="13">
        <f t="shared" si="310"/>
        <v>5333.3333333333339</v>
      </c>
      <c r="AD39" s="13">
        <f t="shared" si="310"/>
        <v>5333.3333333333339</v>
      </c>
      <c r="AE39" s="13">
        <f t="shared" si="310"/>
        <v>5333.3333333333339</v>
      </c>
      <c r="AF39" s="13">
        <f t="shared" si="310"/>
        <v>5333.3333333333339</v>
      </c>
      <c r="AG39" s="13">
        <f t="shared" si="310"/>
        <v>5333.3333333333339</v>
      </c>
      <c r="AH39" s="13">
        <f t="shared" si="310"/>
        <v>5333.3333333333339</v>
      </c>
      <c r="AI39" s="13">
        <f t="shared" si="310"/>
        <v>5333.3333333333339</v>
      </c>
      <c r="AJ39" s="13">
        <f t="shared" si="310"/>
        <v>5333.3333333333339</v>
      </c>
      <c r="AK39" s="13">
        <f t="shared" si="310"/>
        <v>5333.3333333333339</v>
      </c>
      <c r="AL39" s="40">
        <f t="shared" si="310"/>
        <v>5333.3333333333339</v>
      </c>
      <c r="AM39" s="13">
        <f t="shared" ref="AM39:AX39" si="311">AM24*0.08</f>
        <v>5333.3333333333339</v>
      </c>
      <c r="AN39" s="13">
        <f t="shared" si="311"/>
        <v>5333.3333333333339</v>
      </c>
      <c r="AO39" s="13">
        <f t="shared" si="311"/>
        <v>5333.3333333333339</v>
      </c>
      <c r="AP39" s="13">
        <f t="shared" si="311"/>
        <v>5333.3333333333339</v>
      </c>
      <c r="AQ39" s="13">
        <f t="shared" si="311"/>
        <v>5333.3333333333339</v>
      </c>
      <c r="AR39" s="13">
        <f t="shared" si="311"/>
        <v>5333.3333333333339</v>
      </c>
      <c r="AS39" s="13">
        <f t="shared" si="311"/>
        <v>5333.3333333333339</v>
      </c>
      <c r="AT39" s="13">
        <f t="shared" si="311"/>
        <v>5333.3333333333339</v>
      </c>
      <c r="AU39" s="13">
        <f t="shared" si="311"/>
        <v>5333.3333333333339</v>
      </c>
      <c r="AV39" s="13">
        <f t="shared" si="311"/>
        <v>5333.3333333333339</v>
      </c>
      <c r="AW39" s="13">
        <f t="shared" si="311"/>
        <v>5333.3333333333339</v>
      </c>
      <c r="AX39" s="40">
        <f t="shared" si="311"/>
        <v>5333.3333333333339</v>
      </c>
      <c r="AY39" s="13">
        <f t="shared" ref="AY39:BJ39" si="312">AY24*0.08</f>
        <v>5333.3333333333339</v>
      </c>
      <c r="AZ39" s="13">
        <f t="shared" si="312"/>
        <v>5333.3333333333339</v>
      </c>
      <c r="BA39" s="13">
        <f t="shared" si="312"/>
        <v>5333.3333333333339</v>
      </c>
      <c r="BB39" s="13">
        <f t="shared" si="312"/>
        <v>5333.3333333333339</v>
      </c>
      <c r="BC39" s="13">
        <f t="shared" si="312"/>
        <v>5333.3333333333339</v>
      </c>
      <c r="BD39" s="13">
        <f t="shared" si="312"/>
        <v>5333.3333333333339</v>
      </c>
      <c r="BE39" s="13">
        <f t="shared" si="312"/>
        <v>5333.3333333333339</v>
      </c>
      <c r="BF39" s="13">
        <f t="shared" si="312"/>
        <v>5333.3333333333339</v>
      </c>
      <c r="BG39" s="13">
        <f t="shared" si="312"/>
        <v>5333.3333333333339</v>
      </c>
      <c r="BH39" s="13">
        <f t="shared" si="312"/>
        <v>5333.3333333333339</v>
      </c>
      <c r="BI39" s="13">
        <f t="shared" si="312"/>
        <v>5333.3333333333339</v>
      </c>
      <c r="BJ39" s="40">
        <f t="shared" si="312"/>
        <v>5333.3333333333339</v>
      </c>
    </row>
    <row r="40" spans="1:62">
      <c r="A40" s="20"/>
      <c r="B40" s="9"/>
      <c r="C40" s="7">
        <f>SUM(C38:C39)</f>
        <v>25000.000000000004</v>
      </c>
      <c r="D40" s="7">
        <f t="shared" ref="D40:N40" si="313">SUM(D38:D39)</f>
        <v>25000.000000000004</v>
      </c>
      <c r="E40" s="7">
        <f t="shared" si="313"/>
        <v>27000</v>
      </c>
      <c r="F40" s="7">
        <f t="shared" si="313"/>
        <v>29999.999999999993</v>
      </c>
      <c r="G40" s="7">
        <f t="shared" si="313"/>
        <v>29999.999999999993</v>
      </c>
      <c r="H40" s="7">
        <f t="shared" si="313"/>
        <v>29999.999999999993</v>
      </c>
      <c r="I40" s="7">
        <f t="shared" si="313"/>
        <v>34750</v>
      </c>
      <c r="J40" s="7">
        <f t="shared" si="313"/>
        <v>35816.666666666664</v>
      </c>
      <c r="K40" s="7">
        <f t="shared" si="313"/>
        <v>39316.666666666664</v>
      </c>
      <c r="L40" s="7">
        <f t="shared" si="313"/>
        <v>40383.333333333336</v>
      </c>
      <c r="M40" s="7">
        <f t="shared" si="313"/>
        <v>40383.333333333336</v>
      </c>
      <c r="N40" s="8">
        <f t="shared" si="313"/>
        <v>41450</v>
      </c>
      <c r="O40" s="7">
        <f t="shared" ref="O40" si="314">SUM(O38:O39)</f>
        <v>42597.5</v>
      </c>
      <c r="P40" s="7">
        <f t="shared" ref="P40" si="315">SUM(P38:P39)</f>
        <v>43664.166666666664</v>
      </c>
      <c r="Q40" s="7">
        <f t="shared" ref="Q40" si="316">SUM(Q38:Q39)</f>
        <v>43664.166666666664</v>
      </c>
      <c r="R40" s="7">
        <f t="shared" ref="R40" si="317">SUM(R38:R39)</f>
        <v>44730.833333333336</v>
      </c>
      <c r="S40" s="7">
        <f t="shared" ref="S40" si="318">SUM(S38:S39)</f>
        <v>44730.833333333336</v>
      </c>
      <c r="T40" s="7">
        <f t="shared" ref="T40" si="319">SUM(T38:T39)</f>
        <v>44730.833333333336</v>
      </c>
      <c r="U40" s="7">
        <f t="shared" ref="U40" si="320">SUM(U38:U39)</f>
        <v>44730.833333333336</v>
      </c>
      <c r="V40" s="7">
        <f t="shared" ref="V40" si="321">SUM(V38:V39)</f>
        <v>44730.833333333336</v>
      </c>
      <c r="W40" s="7">
        <f t="shared" ref="W40" si="322">SUM(W38:W39)</f>
        <v>44730.833333333336</v>
      </c>
      <c r="X40" s="7">
        <f t="shared" ref="X40" si="323">SUM(X38:X39)</f>
        <v>44730.833333333336</v>
      </c>
      <c r="Y40" s="7">
        <f t="shared" ref="Y40" si="324">SUM(Y38:Y39)</f>
        <v>44730.833333333336</v>
      </c>
      <c r="Z40" s="8">
        <f t="shared" ref="Z40" si="325">SUM(Z38:Z39)</f>
        <v>44730.833333333336</v>
      </c>
      <c r="AA40" s="7">
        <f t="shared" ref="AA40" si="326">SUM(AA38:AA39)</f>
        <v>45912.758333333331</v>
      </c>
      <c r="AB40" s="7">
        <f t="shared" ref="AB40" si="327">SUM(AB38:AB39)</f>
        <v>45912.758333333331</v>
      </c>
      <c r="AC40" s="7">
        <f t="shared" ref="AC40" si="328">SUM(AC38:AC39)</f>
        <v>45912.758333333331</v>
      </c>
      <c r="AD40" s="7">
        <f t="shared" ref="AD40" si="329">SUM(AD38:AD39)</f>
        <v>45912.758333333331</v>
      </c>
      <c r="AE40" s="7">
        <f t="shared" ref="AE40" si="330">SUM(AE38:AE39)</f>
        <v>45912.758333333331</v>
      </c>
      <c r="AF40" s="7">
        <f t="shared" ref="AF40" si="331">SUM(AF38:AF39)</f>
        <v>45912.758333333331</v>
      </c>
      <c r="AG40" s="7">
        <f t="shared" ref="AG40" si="332">SUM(AG38:AG39)</f>
        <v>45912.758333333331</v>
      </c>
      <c r="AH40" s="7">
        <f t="shared" ref="AH40" si="333">SUM(AH38:AH39)</f>
        <v>45912.758333333331</v>
      </c>
      <c r="AI40" s="7">
        <f t="shared" ref="AI40" si="334">SUM(AI38:AI39)</f>
        <v>45912.758333333331</v>
      </c>
      <c r="AJ40" s="7">
        <f t="shared" ref="AJ40" si="335">SUM(AJ38:AJ39)</f>
        <v>45912.758333333331</v>
      </c>
      <c r="AK40" s="7">
        <f t="shared" ref="AK40" si="336">SUM(AK38:AK39)</f>
        <v>45912.758333333331</v>
      </c>
      <c r="AL40" s="8">
        <f t="shared" ref="AL40:AW40" si="337">SUM(AL38:AL39)</f>
        <v>45912.758333333331</v>
      </c>
      <c r="AM40" s="7">
        <f t="shared" si="337"/>
        <v>47130.141083333336</v>
      </c>
      <c r="AN40" s="7">
        <f t="shared" si="337"/>
        <v>47130.141083333336</v>
      </c>
      <c r="AO40" s="7">
        <f t="shared" si="337"/>
        <v>47130.141083333336</v>
      </c>
      <c r="AP40" s="7">
        <f t="shared" si="337"/>
        <v>47130.141083333336</v>
      </c>
      <c r="AQ40" s="7">
        <f t="shared" si="337"/>
        <v>47130.141083333336</v>
      </c>
      <c r="AR40" s="7">
        <f t="shared" si="337"/>
        <v>47130.141083333336</v>
      </c>
      <c r="AS40" s="7">
        <f t="shared" si="337"/>
        <v>47130.141083333336</v>
      </c>
      <c r="AT40" s="7">
        <f t="shared" si="337"/>
        <v>47130.141083333336</v>
      </c>
      <c r="AU40" s="7">
        <f t="shared" si="337"/>
        <v>47130.141083333336</v>
      </c>
      <c r="AV40" s="7">
        <f t="shared" si="337"/>
        <v>47130.141083333336</v>
      </c>
      <c r="AW40" s="7">
        <f t="shared" si="337"/>
        <v>47130.141083333336</v>
      </c>
      <c r="AX40" s="8">
        <f t="shared" ref="AX40:BI40" si="338">SUM(AX38:AX39)</f>
        <v>47130.141083333336</v>
      </c>
      <c r="AY40" s="7">
        <f t="shared" si="338"/>
        <v>48384.04531583334</v>
      </c>
      <c r="AZ40" s="7">
        <f t="shared" si="338"/>
        <v>48384.04531583334</v>
      </c>
      <c r="BA40" s="7">
        <f t="shared" si="338"/>
        <v>48384.04531583334</v>
      </c>
      <c r="BB40" s="7">
        <f t="shared" si="338"/>
        <v>48384.04531583334</v>
      </c>
      <c r="BC40" s="7">
        <f t="shared" si="338"/>
        <v>48384.04531583334</v>
      </c>
      <c r="BD40" s="7">
        <f t="shared" si="338"/>
        <v>48384.04531583334</v>
      </c>
      <c r="BE40" s="7">
        <f t="shared" si="338"/>
        <v>48384.04531583334</v>
      </c>
      <c r="BF40" s="7">
        <f t="shared" si="338"/>
        <v>48384.04531583334</v>
      </c>
      <c r="BG40" s="7">
        <f t="shared" si="338"/>
        <v>48384.04531583334</v>
      </c>
      <c r="BH40" s="7">
        <f t="shared" si="338"/>
        <v>48384.04531583334</v>
      </c>
      <c r="BI40" s="7">
        <f t="shared" si="338"/>
        <v>48384.04531583334</v>
      </c>
      <c r="BJ40" s="8">
        <f t="shared" ref="BJ40" si="339">SUM(BJ38:BJ39)</f>
        <v>48384.04531583334</v>
      </c>
    </row>
    <row r="41" spans="1:62">
      <c r="A41" s="1"/>
      <c r="B41" s="3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31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31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31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31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31"/>
    </row>
    <row r="42" spans="1:62">
      <c r="A42" s="1"/>
      <c r="B42" s="3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31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31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31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31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31"/>
    </row>
    <row r="43" spans="1:62">
      <c r="A43" s="16" t="s">
        <v>138</v>
      </c>
      <c r="B43" s="24"/>
      <c r="C43" s="17">
        <f>SUM(C36,C40)</f>
        <v>108333.33333333334</v>
      </c>
      <c r="D43" s="17">
        <f t="shared" ref="D43:AL43" si="340">SUM(D36,D40)</f>
        <v>108333.33333333334</v>
      </c>
      <c r="E43" s="17">
        <f t="shared" si="340"/>
        <v>117000</v>
      </c>
      <c r="F43" s="17">
        <f t="shared" si="340"/>
        <v>130000</v>
      </c>
      <c r="G43" s="17">
        <f t="shared" si="340"/>
        <v>130000</v>
      </c>
      <c r="H43" s="17">
        <f t="shared" si="340"/>
        <v>130000</v>
      </c>
      <c r="I43" s="17">
        <f t="shared" si="340"/>
        <v>150583.33333333334</v>
      </c>
      <c r="J43" s="17">
        <f t="shared" si="340"/>
        <v>164983.33333333334</v>
      </c>
      <c r="K43" s="17">
        <f t="shared" si="340"/>
        <v>180150</v>
      </c>
      <c r="L43" s="17">
        <f t="shared" si="340"/>
        <v>194550</v>
      </c>
      <c r="M43" s="17">
        <f t="shared" si="340"/>
        <v>194550</v>
      </c>
      <c r="N43" s="41">
        <f t="shared" si="340"/>
        <v>208949.99999999997</v>
      </c>
      <c r="O43" s="17">
        <f t="shared" si="340"/>
        <v>213922.49999999997</v>
      </c>
      <c r="P43" s="17">
        <f t="shared" si="340"/>
        <v>228322.50000000003</v>
      </c>
      <c r="Q43" s="17">
        <f t="shared" si="340"/>
        <v>228322.50000000003</v>
      </c>
      <c r="R43" s="17">
        <f t="shared" si="340"/>
        <v>242722.50000000003</v>
      </c>
      <c r="S43" s="17">
        <f t="shared" si="340"/>
        <v>242722.50000000003</v>
      </c>
      <c r="T43" s="17">
        <f t="shared" si="340"/>
        <v>242722.50000000003</v>
      </c>
      <c r="U43" s="17">
        <f t="shared" si="340"/>
        <v>242722.50000000003</v>
      </c>
      <c r="V43" s="17">
        <f t="shared" si="340"/>
        <v>242722.50000000003</v>
      </c>
      <c r="W43" s="17">
        <f t="shared" si="340"/>
        <v>242722.50000000003</v>
      </c>
      <c r="X43" s="17">
        <f t="shared" si="340"/>
        <v>242722.50000000003</v>
      </c>
      <c r="Y43" s="17">
        <f t="shared" si="340"/>
        <v>242722.50000000003</v>
      </c>
      <c r="Z43" s="41">
        <f t="shared" si="340"/>
        <v>242722.50000000003</v>
      </c>
      <c r="AA43" s="17">
        <f t="shared" si="340"/>
        <v>247844.17500000002</v>
      </c>
      <c r="AB43" s="17">
        <f t="shared" si="340"/>
        <v>247844.17500000002</v>
      </c>
      <c r="AC43" s="17">
        <f t="shared" si="340"/>
        <v>247844.17500000002</v>
      </c>
      <c r="AD43" s="17">
        <f t="shared" si="340"/>
        <v>247844.17500000002</v>
      </c>
      <c r="AE43" s="17">
        <f t="shared" si="340"/>
        <v>247844.17500000002</v>
      </c>
      <c r="AF43" s="17">
        <f t="shared" si="340"/>
        <v>247844.17500000002</v>
      </c>
      <c r="AG43" s="17">
        <f t="shared" si="340"/>
        <v>247844.17500000002</v>
      </c>
      <c r="AH43" s="17">
        <f t="shared" si="340"/>
        <v>247844.17500000002</v>
      </c>
      <c r="AI43" s="17">
        <f t="shared" si="340"/>
        <v>247844.17500000002</v>
      </c>
      <c r="AJ43" s="17">
        <f t="shared" si="340"/>
        <v>247844.17500000002</v>
      </c>
      <c r="AK43" s="17">
        <f t="shared" si="340"/>
        <v>247844.17500000002</v>
      </c>
      <c r="AL43" s="41">
        <f t="shared" si="340"/>
        <v>247844.17500000002</v>
      </c>
      <c r="AM43" s="17">
        <f t="shared" ref="AM43:AX43" si="341">SUM(AM36,AM40)</f>
        <v>253119.50025000004</v>
      </c>
      <c r="AN43" s="17">
        <f t="shared" si="341"/>
        <v>253119.50025000004</v>
      </c>
      <c r="AO43" s="17">
        <f t="shared" si="341"/>
        <v>253119.50025000004</v>
      </c>
      <c r="AP43" s="17">
        <f t="shared" si="341"/>
        <v>253119.50025000004</v>
      </c>
      <c r="AQ43" s="17">
        <f t="shared" si="341"/>
        <v>253119.50025000004</v>
      </c>
      <c r="AR43" s="17">
        <f t="shared" si="341"/>
        <v>253119.50025000004</v>
      </c>
      <c r="AS43" s="17">
        <f t="shared" si="341"/>
        <v>253119.50025000004</v>
      </c>
      <c r="AT43" s="17">
        <f t="shared" si="341"/>
        <v>253119.50025000004</v>
      </c>
      <c r="AU43" s="17">
        <f t="shared" si="341"/>
        <v>253119.50025000004</v>
      </c>
      <c r="AV43" s="17">
        <f t="shared" si="341"/>
        <v>253119.50025000004</v>
      </c>
      <c r="AW43" s="17">
        <f t="shared" si="341"/>
        <v>253119.50025000004</v>
      </c>
      <c r="AX43" s="41">
        <f t="shared" si="341"/>
        <v>253119.50025000004</v>
      </c>
      <c r="AY43" s="17">
        <f t="shared" ref="AY43:BJ43" si="342">SUM(AY36,AY40)</f>
        <v>258553.0852575</v>
      </c>
      <c r="AZ43" s="17">
        <f t="shared" si="342"/>
        <v>258553.0852575</v>
      </c>
      <c r="BA43" s="17">
        <f t="shared" si="342"/>
        <v>258553.0852575</v>
      </c>
      <c r="BB43" s="17">
        <f t="shared" si="342"/>
        <v>258553.0852575</v>
      </c>
      <c r="BC43" s="17">
        <f t="shared" si="342"/>
        <v>258553.0852575</v>
      </c>
      <c r="BD43" s="17">
        <f t="shared" si="342"/>
        <v>258553.0852575</v>
      </c>
      <c r="BE43" s="17">
        <f t="shared" si="342"/>
        <v>258553.0852575</v>
      </c>
      <c r="BF43" s="17">
        <f t="shared" si="342"/>
        <v>258553.0852575</v>
      </c>
      <c r="BG43" s="17">
        <f t="shared" si="342"/>
        <v>258553.0852575</v>
      </c>
      <c r="BH43" s="17">
        <f t="shared" si="342"/>
        <v>258553.0852575</v>
      </c>
      <c r="BI43" s="17">
        <f t="shared" si="342"/>
        <v>258553.0852575</v>
      </c>
      <c r="BJ43" s="41">
        <f t="shared" si="342"/>
        <v>258553.0852575</v>
      </c>
    </row>
    <row r="44" spans="1:62"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31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31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31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31"/>
    </row>
    <row r="45" spans="1:62"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31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31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31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31"/>
    </row>
    <row r="46" spans="1:62">
      <c r="A46" s="25" t="s">
        <v>147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9"/>
      <c r="O46" s="36"/>
      <c r="P46" s="7"/>
      <c r="Q46" s="7"/>
      <c r="R46" s="7"/>
      <c r="S46" s="7"/>
      <c r="T46" s="7"/>
      <c r="U46" s="7"/>
      <c r="V46" s="7"/>
      <c r="W46" s="7"/>
      <c r="X46" s="7"/>
      <c r="Y46" s="7"/>
      <c r="Z46" s="8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8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8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8"/>
    </row>
    <row r="47" spans="1:62">
      <c r="A47" s="1"/>
      <c r="B47" s="2" t="s">
        <v>142</v>
      </c>
      <c r="C47" s="14">
        <f>C38/0.3</f>
        <v>83333.333333333343</v>
      </c>
      <c r="D47" s="14">
        <f t="shared" ref="D47:N47" si="343">D38/0.3</f>
        <v>83333.333333333343</v>
      </c>
      <c r="E47" s="14">
        <f t="shared" si="343"/>
        <v>90000</v>
      </c>
      <c r="F47" s="14">
        <f t="shared" si="343"/>
        <v>99999.999999999985</v>
      </c>
      <c r="G47" s="14">
        <f t="shared" si="343"/>
        <v>99999.999999999985</v>
      </c>
      <c r="H47" s="14">
        <f t="shared" si="343"/>
        <v>99999.999999999985</v>
      </c>
      <c r="I47" s="14">
        <f t="shared" si="343"/>
        <v>115833.33333333334</v>
      </c>
      <c r="J47" s="14">
        <f t="shared" si="343"/>
        <v>115833.33333333334</v>
      </c>
      <c r="K47" s="14">
        <f t="shared" si="343"/>
        <v>127500</v>
      </c>
      <c r="L47" s="14">
        <f t="shared" si="343"/>
        <v>127500</v>
      </c>
      <c r="M47" s="14">
        <f t="shared" si="343"/>
        <v>127500</v>
      </c>
      <c r="N47" s="31">
        <f t="shared" si="343"/>
        <v>127500</v>
      </c>
      <c r="O47" s="35">
        <f t="shared" ref="O47:AL47" si="344">O38/0.3</f>
        <v>131325</v>
      </c>
      <c r="P47" s="14">
        <f t="shared" si="344"/>
        <v>131325</v>
      </c>
      <c r="Q47" s="14">
        <f t="shared" si="344"/>
        <v>131325</v>
      </c>
      <c r="R47" s="14">
        <f t="shared" si="344"/>
        <v>131325</v>
      </c>
      <c r="S47" s="14">
        <f t="shared" si="344"/>
        <v>131325</v>
      </c>
      <c r="T47" s="14">
        <f t="shared" si="344"/>
        <v>131325</v>
      </c>
      <c r="U47" s="14">
        <f t="shared" si="344"/>
        <v>131325</v>
      </c>
      <c r="V47" s="14">
        <f t="shared" si="344"/>
        <v>131325</v>
      </c>
      <c r="W47" s="14">
        <f t="shared" si="344"/>
        <v>131325</v>
      </c>
      <c r="X47" s="14">
        <f t="shared" si="344"/>
        <v>131325</v>
      </c>
      <c r="Y47" s="14">
        <f t="shared" si="344"/>
        <v>131325</v>
      </c>
      <c r="Z47" s="31">
        <f t="shared" si="344"/>
        <v>131325</v>
      </c>
      <c r="AA47" s="14">
        <f t="shared" si="344"/>
        <v>135264.75</v>
      </c>
      <c r="AB47" s="14">
        <f t="shared" si="344"/>
        <v>135264.75</v>
      </c>
      <c r="AC47" s="14">
        <f t="shared" si="344"/>
        <v>135264.75</v>
      </c>
      <c r="AD47" s="14">
        <f t="shared" si="344"/>
        <v>135264.75</v>
      </c>
      <c r="AE47" s="14">
        <f t="shared" si="344"/>
        <v>135264.75</v>
      </c>
      <c r="AF47" s="14">
        <f t="shared" si="344"/>
        <v>135264.75</v>
      </c>
      <c r="AG47" s="14">
        <f t="shared" si="344"/>
        <v>135264.75</v>
      </c>
      <c r="AH47" s="14">
        <f t="shared" si="344"/>
        <v>135264.75</v>
      </c>
      <c r="AI47" s="14">
        <f t="shared" si="344"/>
        <v>135264.75</v>
      </c>
      <c r="AJ47" s="14">
        <f t="shared" si="344"/>
        <v>135264.75</v>
      </c>
      <c r="AK47" s="14">
        <f t="shared" si="344"/>
        <v>135264.75</v>
      </c>
      <c r="AL47" s="31">
        <f t="shared" si="344"/>
        <v>135264.75</v>
      </c>
      <c r="AM47" s="14">
        <f t="shared" ref="AM47:AX47" si="345">AM38/0.3</f>
        <v>139322.6925</v>
      </c>
      <c r="AN47" s="14">
        <f t="shared" si="345"/>
        <v>139322.6925</v>
      </c>
      <c r="AO47" s="14">
        <f t="shared" si="345"/>
        <v>139322.6925</v>
      </c>
      <c r="AP47" s="14">
        <f t="shared" si="345"/>
        <v>139322.6925</v>
      </c>
      <c r="AQ47" s="14">
        <f t="shared" si="345"/>
        <v>139322.6925</v>
      </c>
      <c r="AR47" s="14">
        <f t="shared" si="345"/>
        <v>139322.6925</v>
      </c>
      <c r="AS47" s="14">
        <f t="shared" si="345"/>
        <v>139322.6925</v>
      </c>
      <c r="AT47" s="14">
        <f t="shared" si="345"/>
        <v>139322.6925</v>
      </c>
      <c r="AU47" s="14">
        <f t="shared" si="345"/>
        <v>139322.6925</v>
      </c>
      <c r="AV47" s="14">
        <f t="shared" si="345"/>
        <v>139322.6925</v>
      </c>
      <c r="AW47" s="14">
        <f t="shared" si="345"/>
        <v>139322.6925</v>
      </c>
      <c r="AX47" s="31">
        <f t="shared" si="345"/>
        <v>139322.6925</v>
      </c>
      <c r="AY47" s="14">
        <f t="shared" ref="AY47:BJ47" si="346">AY38/0.3</f>
        <v>143502.37327500002</v>
      </c>
      <c r="AZ47" s="14">
        <f t="shared" si="346"/>
        <v>143502.37327500002</v>
      </c>
      <c r="BA47" s="14">
        <f t="shared" si="346"/>
        <v>143502.37327500002</v>
      </c>
      <c r="BB47" s="14">
        <f t="shared" si="346"/>
        <v>143502.37327500002</v>
      </c>
      <c r="BC47" s="14">
        <f t="shared" si="346"/>
        <v>143502.37327500002</v>
      </c>
      <c r="BD47" s="14">
        <f t="shared" si="346"/>
        <v>143502.37327500002</v>
      </c>
      <c r="BE47" s="14">
        <f t="shared" si="346"/>
        <v>143502.37327500002</v>
      </c>
      <c r="BF47" s="14">
        <f t="shared" si="346"/>
        <v>143502.37327500002</v>
      </c>
      <c r="BG47" s="14">
        <f t="shared" si="346"/>
        <v>143502.37327500002</v>
      </c>
      <c r="BH47" s="14">
        <f t="shared" si="346"/>
        <v>143502.37327500002</v>
      </c>
      <c r="BI47" s="14">
        <f t="shared" si="346"/>
        <v>143502.37327500002</v>
      </c>
      <c r="BJ47" s="31">
        <f t="shared" si="346"/>
        <v>143502.37327500002</v>
      </c>
    </row>
    <row r="48" spans="1:62">
      <c r="A48" s="1"/>
      <c r="B48" s="2" t="s">
        <v>143</v>
      </c>
      <c r="C48" s="14">
        <f>C39/0.08</f>
        <v>0</v>
      </c>
      <c r="D48" s="14">
        <f t="shared" ref="D48:N48" si="347">D39/0.08</f>
        <v>0</v>
      </c>
      <c r="E48" s="14">
        <f t="shared" si="347"/>
        <v>0</v>
      </c>
      <c r="F48" s="14">
        <f t="shared" si="347"/>
        <v>0</v>
      </c>
      <c r="G48" s="14">
        <f t="shared" si="347"/>
        <v>0</v>
      </c>
      <c r="H48" s="14">
        <f t="shared" si="347"/>
        <v>0</v>
      </c>
      <c r="I48" s="14">
        <f t="shared" si="347"/>
        <v>0</v>
      </c>
      <c r="J48" s="14">
        <f t="shared" si="347"/>
        <v>13333.333333333334</v>
      </c>
      <c r="K48" s="14">
        <f t="shared" si="347"/>
        <v>13333.333333333334</v>
      </c>
      <c r="L48" s="14">
        <f t="shared" si="347"/>
        <v>26666.666666666668</v>
      </c>
      <c r="M48" s="14">
        <f t="shared" si="347"/>
        <v>26666.666666666668</v>
      </c>
      <c r="N48" s="31">
        <f t="shared" si="347"/>
        <v>40000</v>
      </c>
      <c r="O48" s="35">
        <f t="shared" ref="O48:AL48" si="348">O39/0.08</f>
        <v>40000</v>
      </c>
      <c r="P48" s="14">
        <f t="shared" si="348"/>
        <v>53333.333333333336</v>
      </c>
      <c r="Q48" s="14">
        <f t="shared" si="348"/>
        <v>53333.333333333336</v>
      </c>
      <c r="R48" s="14">
        <f t="shared" si="348"/>
        <v>66666.666666666672</v>
      </c>
      <c r="S48" s="14">
        <f t="shared" si="348"/>
        <v>66666.666666666672</v>
      </c>
      <c r="T48" s="14">
        <f t="shared" si="348"/>
        <v>66666.666666666672</v>
      </c>
      <c r="U48" s="14">
        <f t="shared" si="348"/>
        <v>66666.666666666672</v>
      </c>
      <c r="V48" s="14">
        <f t="shared" si="348"/>
        <v>66666.666666666672</v>
      </c>
      <c r="W48" s="14">
        <f t="shared" si="348"/>
        <v>66666.666666666672</v>
      </c>
      <c r="X48" s="14">
        <f t="shared" si="348"/>
        <v>66666.666666666672</v>
      </c>
      <c r="Y48" s="14">
        <f t="shared" si="348"/>
        <v>66666.666666666672</v>
      </c>
      <c r="Z48" s="31">
        <f t="shared" si="348"/>
        <v>66666.666666666672</v>
      </c>
      <c r="AA48" s="14">
        <f t="shared" si="348"/>
        <v>66666.666666666672</v>
      </c>
      <c r="AB48" s="14">
        <f t="shared" si="348"/>
        <v>66666.666666666672</v>
      </c>
      <c r="AC48" s="14">
        <f t="shared" si="348"/>
        <v>66666.666666666672</v>
      </c>
      <c r="AD48" s="14">
        <f t="shared" si="348"/>
        <v>66666.666666666672</v>
      </c>
      <c r="AE48" s="14">
        <f t="shared" si="348"/>
        <v>66666.666666666672</v>
      </c>
      <c r="AF48" s="14">
        <f t="shared" si="348"/>
        <v>66666.666666666672</v>
      </c>
      <c r="AG48" s="14">
        <f t="shared" si="348"/>
        <v>66666.666666666672</v>
      </c>
      <c r="AH48" s="14">
        <f t="shared" si="348"/>
        <v>66666.666666666672</v>
      </c>
      <c r="AI48" s="14">
        <f t="shared" si="348"/>
        <v>66666.666666666672</v>
      </c>
      <c r="AJ48" s="14">
        <f t="shared" si="348"/>
        <v>66666.666666666672</v>
      </c>
      <c r="AK48" s="14">
        <f t="shared" si="348"/>
        <v>66666.666666666672</v>
      </c>
      <c r="AL48" s="31">
        <f t="shared" si="348"/>
        <v>66666.666666666672</v>
      </c>
      <c r="AM48" s="14">
        <f t="shared" ref="AM48:AX48" si="349">AM39/0.08</f>
        <v>66666.666666666672</v>
      </c>
      <c r="AN48" s="14">
        <f t="shared" si="349"/>
        <v>66666.666666666672</v>
      </c>
      <c r="AO48" s="14">
        <f t="shared" si="349"/>
        <v>66666.666666666672</v>
      </c>
      <c r="AP48" s="14">
        <f t="shared" si="349"/>
        <v>66666.666666666672</v>
      </c>
      <c r="AQ48" s="14">
        <f t="shared" si="349"/>
        <v>66666.666666666672</v>
      </c>
      <c r="AR48" s="14">
        <f t="shared" si="349"/>
        <v>66666.666666666672</v>
      </c>
      <c r="AS48" s="14">
        <f t="shared" si="349"/>
        <v>66666.666666666672</v>
      </c>
      <c r="AT48" s="14">
        <f t="shared" si="349"/>
        <v>66666.666666666672</v>
      </c>
      <c r="AU48" s="14">
        <f t="shared" si="349"/>
        <v>66666.666666666672</v>
      </c>
      <c r="AV48" s="14">
        <f t="shared" si="349"/>
        <v>66666.666666666672</v>
      </c>
      <c r="AW48" s="14">
        <f t="shared" si="349"/>
        <v>66666.666666666672</v>
      </c>
      <c r="AX48" s="31">
        <f t="shared" si="349"/>
        <v>66666.666666666672</v>
      </c>
      <c r="AY48" s="14">
        <f t="shared" ref="AY48:BJ48" si="350">AY39/0.08</f>
        <v>66666.666666666672</v>
      </c>
      <c r="AZ48" s="14">
        <f t="shared" si="350"/>
        <v>66666.666666666672</v>
      </c>
      <c r="BA48" s="14">
        <f t="shared" si="350"/>
        <v>66666.666666666672</v>
      </c>
      <c r="BB48" s="14">
        <f t="shared" si="350"/>
        <v>66666.666666666672</v>
      </c>
      <c r="BC48" s="14">
        <f t="shared" si="350"/>
        <v>66666.666666666672</v>
      </c>
      <c r="BD48" s="14">
        <f t="shared" si="350"/>
        <v>66666.666666666672</v>
      </c>
      <c r="BE48" s="14">
        <f t="shared" si="350"/>
        <v>66666.666666666672</v>
      </c>
      <c r="BF48" s="14">
        <f t="shared" si="350"/>
        <v>66666.666666666672</v>
      </c>
      <c r="BG48" s="14">
        <f t="shared" si="350"/>
        <v>66666.666666666672</v>
      </c>
      <c r="BH48" s="14">
        <f t="shared" si="350"/>
        <v>66666.666666666672</v>
      </c>
      <c r="BI48" s="14">
        <f t="shared" si="350"/>
        <v>66666.666666666672</v>
      </c>
      <c r="BJ48" s="31">
        <f t="shared" si="350"/>
        <v>66666.666666666672</v>
      </c>
    </row>
    <row r="49" spans="1:62">
      <c r="A49" s="1"/>
      <c r="B49" s="6" t="s">
        <v>141</v>
      </c>
      <c r="C49" s="7">
        <f>SUM(C47:C48)</f>
        <v>83333.333333333343</v>
      </c>
      <c r="D49" s="7">
        <f t="shared" ref="D49:N49" si="351">SUM(D47:D48)</f>
        <v>83333.333333333343</v>
      </c>
      <c r="E49" s="7">
        <f t="shared" si="351"/>
        <v>90000</v>
      </c>
      <c r="F49" s="7">
        <f t="shared" si="351"/>
        <v>99999.999999999985</v>
      </c>
      <c r="G49" s="7">
        <f t="shared" si="351"/>
        <v>99999.999999999985</v>
      </c>
      <c r="H49" s="7">
        <f t="shared" si="351"/>
        <v>99999.999999999985</v>
      </c>
      <c r="I49" s="7">
        <f t="shared" si="351"/>
        <v>115833.33333333334</v>
      </c>
      <c r="J49" s="7">
        <f t="shared" si="351"/>
        <v>129166.66666666667</v>
      </c>
      <c r="K49" s="7">
        <f t="shared" si="351"/>
        <v>140833.33333333334</v>
      </c>
      <c r="L49" s="7">
        <f t="shared" si="351"/>
        <v>154166.66666666666</v>
      </c>
      <c r="M49" s="7">
        <f t="shared" si="351"/>
        <v>154166.66666666666</v>
      </c>
      <c r="N49" s="8">
        <f t="shared" si="351"/>
        <v>167500</v>
      </c>
      <c r="O49" s="36">
        <f t="shared" ref="O49" si="352">SUM(O47:O48)</f>
        <v>171325</v>
      </c>
      <c r="P49" s="7">
        <f t="shared" ref="P49" si="353">SUM(P47:P48)</f>
        <v>184658.33333333334</v>
      </c>
      <c r="Q49" s="7">
        <f t="shared" ref="Q49" si="354">SUM(Q47:Q48)</f>
        <v>184658.33333333334</v>
      </c>
      <c r="R49" s="7">
        <f t="shared" ref="R49" si="355">SUM(R47:R48)</f>
        <v>197991.66666666669</v>
      </c>
      <c r="S49" s="7">
        <f t="shared" ref="S49" si="356">SUM(S47:S48)</f>
        <v>197991.66666666669</v>
      </c>
      <c r="T49" s="7">
        <f t="shared" ref="T49" si="357">SUM(T47:T48)</f>
        <v>197991.66666666669</v>
      </c>
      <c r="U49" s="7">
        <f t="shared" ref="U49" si="358">SUM(U47:U48)</f>
        <v>197991.66666666669</v>
      </c>
      <c r="V49" s="7">
        <f t="shared" ref="V49" si="359">SUM(V47:V48)</f>
        <v>197991.66666666669</v>
      </c>
      <c r="W49" s="7">
        <f t="shared" ref="W49" si="360">SUM(W47:W48)</f>
        <v>197991.66666666669</v>
      </c>
      <c r="X49" s="7">
        <f t="shared" ref="X49" si="361">SUM(X47:X48)</f>
        <v>197991.66666666669</v>
      </c>
      <c r="Y49" s="7">
        <f t="shared" ref="Y49" si="362">SUM(Y47:Y48)</f>
        <v>197991.66666666669</v>
      </c>
      <c r="Z49" s="8">
        <f t="shared" ref="Z49" si="363">SUM(Z47:Z48)</f>
        <v>197991.66666666669</v>
      </c>
      <c r="AA49" s="7">
        <f t="shared" ref="AA49" si="364">SUM(AA47:AA48)</f>
        <v>201931.41666666669</v>
      </c>
      <c r="AB49" s="7">
        <f t="shared" ref="AB49" si="365">SUM(AB47:AB48)</f>
        <v>201931.41666666669</v>
      </c>
      <c r="AC49" s="7">
        <f t="shared" ref="AC49" si="366">SUM(AC47:AC48)</f>
        <v>201931.41666666669</v>
      </c>
      <c r="AD49" s="7">
        <f t="shared" ref="AD49" si="367">SUM(AD47:AD48)</f>
        <v>201931.41666666669</v>
      </c>
      <c r="AE49" s="7">
        <f t="shared" ref="AE49" si="368">SUM(AE47:AE48)</f>
        <v>201931.41666666669</v>
      </c>
      <c r="AF49" s="7">
        <f t="shared" ref="AF49" si="369">SUM(AF47:AF48)</f>
        <v>201931.41666666669</v>
      </c>
      <c r="AG49" s="7">
        <f t="shared" ref="AG49" si="370">SUM(AG47:AG48)</f>
        <v>201931.41666666669</v>
      </c>
      <c r="AH49" s="7">
        <f t="shared" ref="AH49" si="371">SUM(AH47:AH48)</f>
        <v>201931.41666666669</v>
      </c>
      <c r="AI49" s="7">
        <f t="shared" ref="AI49" si="372">SUM(AI47:AI48)</f>
        <v>201931.41666666669</v>
      </c>
      <c r="AJ49" s="7">
        <f t="shared" ref="AJ49" si="373">SUM(AJ47:AJ48)</f>
        <v>201931.41666666669</v>
      </c>
      <c r="AK49" s="7">
        <f t="shared" ref="AK49" si="374">SUM(AK47:AK48)</f>
        <v>201931.41666666669</v>
      </c>
      <c r="AL49" s="8">
        <f t="shared" ref="AL49:AW49" si="375">SUM(AL47:AL48)</f>
        <v>201931.41666666669</v>
      </c>
      <c r="AM49" s="7">
        <f t="shared" si="375"/>
        <v>205989.35916666669</v>
      </c>
      <c r="AN49" s="7">
        <f t="shared" si="375"/>
        <v>205989.35916666669</v>
      </c>
      <c r="AO49" s="7">
        <f t="shared" si="375"/>
        <v>205989.35916666669</v>
      </c>
      <c r="AP49" s="7">
        <f t="shared" si="375"/>
        <v>205989.35916666669</v>
      </c>
      <c r="AQ49" s="7">
        <f t="shared" si="375"/>
        <v>205989.35916666669</v>
      </c>
      <c r="AR49" s="7">
        <f t="shared" si="375"/>
        <v>205989.35916666669</v>
      </c>
      <c r="AS49" s="7">
        <f t="shared" si="375"/>
        <v>205989.35916666669</v>
      </c>
      <c r="AT49" s="7">
        <f t="shared" si="375"/>
        <v>205989.35916666669</v>
      </c>
      <c r="AU49" s="7">
        <f t="shared" si="375"/>
        <v>205989.35916666669</v>
      </c>
      <c r="AV49" s="7">
        <f t="shared" si="375"/>
        <v>205989.35916666669</v>
      </c>
      <c r="AW49" s="7">
        <f t="shared" si="375"/>
        <v>205989.35916666669</v>
      </c>
      <c r="AX49" s="8">
        <f t="shared" ref="AX49:BI49" si="376">SUM(AX47:AX48)</f>
        <v>205989.35916666669</v>
      </c>
      <c r="AY49" s="7">
        <f t="shared" si="376"/>
        <v>210169.03994166671</v>
      </c>
      <c r="AZ49" s="7">
        <f t="shared" si="376"/>
        <v>210169.03994166671</v>
      </c>
      <c r="BA49" s="7">
        <f t="shared" si="376"/>
        <v>210169.03994166671</v>
      </c>
      <c r="BB49" s="7">
        <f t="shared" si="376"/>
        <v>210169.03994166671</v>
      </c>
      <c r="BC49" s="7">
        <f t="shared" si="376"/>
        <v>210169.03994166671</v>
      </c>
      <c r="BD49" s="7">
        <f t="shared" si="376"/>
        <v>210169.03994166671</v>
      </c>
      <c r="BE49" s="7">
        <f t="shared" si="376"/>
        <v>210169.03994166671</v>
      </c>
      <c r="BF49" s="7">
        <f t="shared" si="376"/>
        <v>210169.03994166671</v>
      </c>
      <c r="BG49" s="7">
        <f t="shared" si="376"/>
        <v>210169.03994166671</v>
      </c>
      <c r="BH49" s="7">
        <f t="shared" si="376"/>
        <v>210169.03994166671</v>
      </c>
      <c r="BI49" s="7">
        <f t="shared" si="376"/>
        <v>210169.03994166671</v>
      </c>
      <c r="BJ49" s="8">
        <f t="shared" ref="BJ49" si="377">SUM(BJ47:BJ48)</f>
        <v>210169.03994166671</v>
      </c>
    </row>
    <row r="50" spans="1:62">
      <c r="A50" s="1"/>
      <c r="B50" s="2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31"/>
      <c r="O50" s="35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31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31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31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31"/>
    </row>
    <row r="51" spans="1:62">
      <c r="A51" s="1"/>
      <c r="B51" s="2" t="s">
        <v>139</v>
      </c>
      <c r="C51" s="14">
        <f>C38</f>
        <v>25000.000000000004</v>
      </c>
      <c r="D51" s="14">
        <f t="shared" ref="D51:N51" si="378">D38</f>
        <v>25000.000000000004</v>
      </c>
      <c r="E51" s="14">
        <f t="shared" si="378"/>
        <v>27000</v>
      </c>
      <c r="F51" s="14">
        <f t="shared" si="378"/>
        <v>29999.999999999993</v>
      </c>
      <c r="G51" s="14">
        <f t="shared" si="378"/>
        <v>29999.999999999993</v>
      </c>
      <c r="H51" s="14">
        <f t="shared" si="378"/>
        <v>29999.999999999993</v>
      </c>
      <c r="I51" s="14">
        <f t="shared" si="378"/>
        <v>34750</v>
      </c>
      <c r="J51" s="14">
        <f t="shared" si="378"/>
        <v>34750</v>
      </c>
      <c r="K51" s="14">
        <f t="shared" si="378"/>
        <v>38250</v>
      </c>
      <c r="L51" s="14">
        <f t="shared" si="378"/>
        <v>38250</v>
      </c>
      <c r="M51" s="14">
        <f t="shared" si="378"/>
        <v>38250</v>
      </c>
      <c r="N51" s="31">
        <f t="shared" si="378"/>
        <v>38250</v>
      </c>
      <c r="O51" s="35">
        <f t="shared" ref="O51:AL51" si="379">O38</f>
        <v>39397.5</v>
      </c>
      <c r="P51" s="14">
        <f t="shared" si="379"/>
        <v>39397.5</v>
      </c>
      <c r="Q51" s="14">
        <f t="shared" si="379"/>
        <v>39397.5</v>
      </c>
      <c r="R51" s="14">
        <f t="shared" si="379"/>
        <v>39397.5</v>
      </c>
      <c r="S51" s="14">
        <f t="shared" si="379"/>
        <v>39397.5</v>
      </c>
      <c r="T51" s="14">
        <f t="shared" si="379"/>
        <v>39397.5</v>
      </c>
      <c r="U51" s="14">
        <f t="shared" si="379"/>
        <v>39397.5</v>
      </c>
      <c r="V51" s="14">
        <f t="shared" si="379"/>
        <v>39397.5</v>
      </c>
      <c r="W51" s="14">
        <f t="shared" si="379"/>
        <v>39397.5</v>
      </c>
      <c r="X51" s="14">
        <f t="shared" si="379"/>
        <v>39397.5</v>
      </c>
      <c r="Y51" s="14">
        <f t="shared" si="379"/>
        <v>39397.5</v>
      </c>
      <c r="Z51" s="31">
        <f t="shared" si="379"/>
        <v>39397.5</v>
      </c>
      <c r="AA51" s="14">
        <f t="shared" si="379"/>
        <v>40579.424999999996</v>
      </c>
      <c r="AB51" s="14">
        <f t="shared" si="379"/>
        <v>40579.424999999996</v>
      </c>
      <c r="AC51" s="14">
        <f t="shared" si="379"/>
        <v>40579.424999999996</v>
      </c>
      <c r="AD51" s="14">
        <f t="shared" si="379"/>
        <v>40579.424999999996</v>
      </c>
      <c r="AE51" s="14">
        <f t="shared" si="379"/>
        <v>40579.424999999996</v>
      </c>
      <c r="AF51" s="14">
        <f t="shared" si="379"/>
        <v>40579.424999999996</v>
      </c>
      <c r="AG51" s="14">
        <f t="shared" si="379"/>
        <v>40579.424999999996</v>
      </c>
      <c r="AH51" s="14">
        <f t="shared" si="379"/>
        <v>40579.424999999996</v>
      </c>
      <c r="AI51" s="14">
        <f t="shared" si="379"/>
        <v>40579.424999999996</v>
      </c>
      <c r="AJ51" s="14">
        <f t="shared" si="379"/>
        <v>40579.424999999996</v>
      </c>
      <c r="AK51" s="14">
        <f t="shared" si="379"/>
        <v>40579.424999999996</v>
      </c>
      <c r="AL51" s="31">
        <f t="shared" si="379"/>
        <v>40579.424999999996</v>
      </c>
      <c r="AM51" s="14">
        <f t="shared" ref="AM51:AX51" si="380">AM38</f>
        <v>41796.80775</v>
      </c>
      <c r="AN51" s="14">
        <f t="shared" si="380"/>
        <v>41796.80775</v>
      </c>
      <c r="AO51" s="14">
        <f t="shared" si="380"/>
        <v>41796.80775</v>
      </c>
      <c r="AP51" s="14">
        <f t="shared" si="380"/>
        <v>41796.80775</v>
      </c>
      <c r="AQ51" s="14">
        <f t="shared" si="380"/>
        <v>41796.80775</v>
      </c>
      <c r="AR51" s="14">
        <f t="shared" si="380"/>
        <v>41796.80775</v>
      </c>
      <c r="AS51" s="14">
        <f t="shared" si="380"/>
        <v>41796.80775</v>
      </c>
      <c r="AT51" s="14">
        <f t="shared" si="380"/>
        <v>41796.80775</v>
      </c>
      <c r="AU51" s="14">
        <f t="shared" si="380"/>
        <v>41796.80775</v>
      </c>
      <c r="AV51" s="14">
        <f t="shared" si="380"/>
        <v>41796.80775</v>
      </c>
      <c r="AW51" s="14">
        <f t="shared" si="380"/>
        <v>41796.80775</v>
      </c>
      <c r="AX51" s="31">
        <f t="shared" si="380"/>
        <v>41796.80775</v>
      </c>
      <c r="AY51" s="14">
        <f t="shared" ref="AY51:BJ51" si="381">AY38</f>
        <v>43050.711982500005</v>
      </c>
      <c r="AZ51" s="14">
        <f t="shared" si="381"/>
        <v>43050.711982500005</v>
      </c>
      <c r="BA51" s="14">
        <f t="shared" si="381"/>
        <v>43050.711982500005</v>
      </c>
      <c r="BB51" s="14">
        <f t="shared" si="381"/>
        <v>43050.711982500005</v>
      </c>
      <c r="BC51" s="14">
        <f t="shared" si="381"/>
        <v>43050.711982500005</v>
      </c>
      <c r="BD51" s="14">
        <f t="shared" si="381"/>
        <v>43050.711982500005</v>
      </c>
      <c r="BE51" s="14">
        <f t="shared" si="381"/>
        <v>43050.711982500005</v>
      </c>
      <c r="BF51" s="14">
        <f t="shared" si="381"/>
        <v>43050.711982500005</v>
      </c>
      <c r="BG51" s="14">
        <f t="shared" si="381"/>
        <v>43050.711982500005</v>
      </c>
      <c r="BH51" s="14">
        <f t="shared" si="381"/>
        <v>43050.711982500005</v>
      </c>
      <c r="BI51" s="14">
        <f t="shared" si="381"/>
        <v>43050.711982500005</v>
      </c>
      <c r="BJ51" s="31">
        <f t="shared" si="381"/>
        <v>43050.711982500005</v>
      </c>
    </row>
    <row r="52" spans="1:62">
      <c r="A52" s="1"/>
      <c r="B52" s="2" t="s">
        <v>140</v>
      </c>
      <c r="C52" s="14">
        <f>C39</f>
        <v>0</v>
      </c>
      <c r="D52" s="14">
        <f t="shared" ref="D52:N52" si="382">D39</f>
        <v>0</v>
      </c>
      <c r="E52" s="14">
        <f t="shared" si="382"/>
        <v>0</v>
      </c>
      <c r="F52" s="14">
        <f t="shared" si="382"/>
        <v>0</v>
      </c>
      <c r="G52" s="14">
        <f t="shared" si="382"/>
        <v>0</v>
      </c>
      <c r="H52" s="14">
        <f t="shared" si="382"/>
        <v>0</v>
      </c>
      <c r="I52" s="14">
        <f t="shared" si="382"/>
        <v>0</v>
      </c>
      <c r="J52" s="14">
        <f t="shared" si="382"/>
        <v>1066.6666666666667</v>
      </c>
      <c r="K52" s="14">
        <f t="shared" si="382"/>
        <v>1066.6666666666667</v>
      </c>
      <c r="L52" s="14">
        <f t="shared" si="382"/>
        <v>2133.3333333333335</v>
      </c>
      <c r="M52" s="14">
        <f t="shared" si="382"/>
        <v>2133.3333333333335</v>
      </c>
      <c r="N52" s="31">
        <f t="shared" si="382"/>
        <v>3200</v>
      </c>
      <c r="O52" s="35">
        <f t="shared" ref="O52:AL52" si="383">O39</f>
        <v>3200</v>
      </c>
      <c r="P52" s="14">
        <f t="shared" si="383"/>
        <v>4266.666666666667</v>
      </c>
      <c r="Q52" s="14">
        <f t="shared" si="383"/>
        <v>4266.666666666667</v>
      </c>
      <c r="R52" s="14">
        <f t="shared" si="383"/>
        <v>5333.3333333333339</v>
      </c>
      <c r="S52" s="14">
        <f t="shared" si="383"/>
        <v>5333.3333333333339</v>
      </c>
      <c r="T52" s="14">
        <f t="shared" si="383"/>
        <v>5333.3333333333339</v>
      </c>
      <c r="U52" s="14">
        <f t="shared" si="383"/>
        <v>5333.3333333333339</v>
      </c>
      <c r="V52" s="14">
        <f t="shared" si="383"/>
        <v>5333.3333333333339</v>
      </c>
      <c r="W52" s="14">
        <f t="shared" si="383"/>
        <v>5333.3333333333339</v>
      </c>
      <c r="X52" s="14">
        <f t="shared" si="383"/>
        <v>5333.3333333333339</v>
      </c>
      <c r="Y52" s="14">
        <f t="shared" si="383"/>
        <v>5333.3333333333339</v>
      </c>
      <c r="Z52" s="31">
        <f t="shared" si="383"/>
        <v>5333.3333333333339</v>
      </c>
      <c r="AA52" s="14">
        <f t="shared" si="383"/>
        <v>5333.3333333333339</v>
      </c>
      <c r="AB52" s="14">
        <f t="shared" si="383"/>
        <v>5333.3333333333339</v>
      </c>
      <c r="AC52" s="14">
        <f t="shared" si="383"/>
        <v>5333.3333333333339</v>
      </c>
      <c r="AD52" s="14">
        <f t="shared" si="383"/>
        <v>5333.3333333333339</v>
      </c>
      <c r="AE52" s="14">
        <f t="shared" si="383"/>
        <v>5333.3333333333339</v>
      </c>
      <c r="AF52" s="14">
        <f t="shared" si="383"/>
        <v>5333.3333333333339</v>
      </c>
      <c r="AG52" s="14">
        <f t="shared" si="383"/>
        <v>5333.3333333333339</v>
      </c>
      <c r="AH52" s="14">
        <f t="shared" si="383"/>
        <v>5333.3333333333339</v>
      </c>
      <c r="AI52" s="14">
        <f t="shared" si="383"/>
        <v>5333.3333333333339</v>
      </c>
      <c r="AJ52" s="14">
        <f t="shared" si="383"/>
        <v>5333.3333333333339</v>
      </c>
      <c r="AK52" s="14">
        <f t="shared" si="383"/>
        <v>5333.3333333333339</v>
      </c>
      <c r="AL52" s="31">
        <f t="shared" si="383"/>
        <v>5333.3333333333339</v>
      </c>
      <c r="AM52" s="14">
        <f t="shared" ref="AM52:AX52" si="384">AM39</f>
        <v>5333.3333333333339</v>
      </c>
      <c r="AN52" s="14">
        <f t="shared" si="384"/>
        <v>5333.3333333333339</v>
      </c>
      <c r="AO52" s="14">
        <f t="shared" si="384"/>
        <v>5333.3333333333339</v>
      </c>
      <c r="AP52" s="14">
        <f t="shared" si="384"/>
        <v>5333.3333333333339</v>
      </c>
      <c r="AQ52" s="14">
        <f t="shared" si="384"/>
        <v>5333.3333333333339</v>
      </c>
      <c r="AR52" s="14">
        <f t="shared" si="384"/>
        <v>5333.3333333333339</v>
      </c>
      <c r="AS52" s="14">
        <f t="shared" si="384"/>
        <v>5333.3333333333339</v>
      </c>
      <c r="AT52" s="14">
        <f t="shared" si="384"/>
        <v>5333.3333333333339</v>
      </c>
      <c r="AU52" s="14">
        <f t="shared" si="384"/>
        <v>5333.3333333333339</v>
      </c>
      <c r="AV52" s="14">
        <f t="shared" si="384"/>
        <v>5333.3333333333339</v>
      </c>
      <c r="AW52" s="14">
        <f t="shared" si="384"/>
        <v>5333.3333333333339</v>
      </c>
      <c r="AX52" s="31">
        <f t="shared" si="384"/>
        <v>5333.3333333333339</v>
      </c>
      <c r="AY52" s="14">
        <f t="shared" ref="AY52:BJ52" si="385">AY39</f>
        <v>5333.3333333333339</v>
      </c>
      <c r="AZ52" s="14">
        <f t="shared" si="385"/>
        <v>5333.3333333333339</v>
      </c>
      <c r="BA52" s="14">
        <f t="shared" si="385"/>
        <v>5333.3333333333339</v>
      </c>
      <c r="BB52" s="14">
        <f t="shared" si="385"/>
        <v>5333.3333333333339</v>
      </c>
      <c r="BC52" s="14">
        <f t="shared" si="385"/>
        <v>5333.3333333333339</v>
      </c>
      <c r="BD52" s="14">
        <f t="shared" si="385"/>
        <v>5333.3333333333339</v>
      </c>
      <c r="BE52" s="14">
        <f t="shared" si="385"/>
        <v>5333.3333333333339</v>
      </c>
      <c r="BF52" s="14">
        <f t="shared" si="385"/>
        <v>5333.3333333333339</v>
      </c>
      <c r="BG52" s="14">
        <f t="shared" si="385"/>
        <v>5333.3333333333339</v>
      </c>
      <c r="BH52" s="14">
        <f t="shared" si="385"/>
        <v>5333.3333333333339</v>
      </c>
      <c r="BI52" s="14">
        <f t="shared" si="385"/>
        <v>5333.3333333333339</v>
      </c>
      <c r="BJ52" s="31">
        <f t="shared" si="385"/>
        <v>5333.3333333333339</v>
      </c>
    </row>
    <row r="53" spans="1:62">
      <c r="A53" s="1"/>
      <c r="B53" s="6" t="s">
        <v>141</v>
      </c>
      <c r="C53" s="7">
        <f>SUM(C51:C52)</f>
        <v>25000.000000000004</v>
      </c>
      <c r="D53" s="7">
        <f t="shared" ref="D53:N53" si="386">SUM(D51:D52)</f>
        <v>25000.000000000004</v>
      </c>
      <c r="E53" s="7">
        <f t="shared" si="386"/>
        <v>27000</v>
      </c>
      <c r="F53" s="7">
        <f t="shared" si="386"/>
        <v>29999.999999999993</v>
      </c>
      <c r="G53" s="7">
        <f t="shared" si="386"/>
        <v>29999.999999999993</v>
      </c>
      <c r="H53" s="7">
        <f t="shared" si="386"/>
        <v>29999.999999999993</v>
      </c>
      <c r="I53" s="7">
        <f t="shared" si="386"/>
        <v>34750</v>
      </c>
      <c r="J53" s="7">
        <f t="shared" si="386"/>
        <v>35816.666666666664</v>
      </c>
      <c r="K53" s="7">
        <f t="shared" si="386"/>
        <v>39316.666666666664</v>
      </c>
      <c r="L53" s="7">
        <f t="shared" si="386"/>
        <v>40383.333333333336</v>
      </c>
      <c r="M53" s="7">
        <f t="shared" si="386"/>
        <v>40383.333333333336</v>
      </c>
      <c r="N53" s="8">
        <f t="shared" si="386"/>
        <v>41450</v>
      </c>
      <c r="O53" s="36">
        <f t="shared" ref="O53" si="387">SUM(O51:O52)</f>
        <v>42597.5</v>
      </c>
      <c r="P53" s="7">
        <f t="shared" ref="P53" si="388">SUM(P51:P52)</f>
        <v>43664.166666666664</v>
      </c>
      <c r="Q53" s="7">
        <f t="shared" ref="Q53" si="389">SUM(Q51:Q52)</f>
        <v>43664.166666666664</v>
      </c>
      <c r="R53" s="7">
        <f t="shared" ref="R53" si="390">SUM(R51:R52)</f>
        <v>44730.833333333336</v>
      </c>
      <c r="S53" s="7">
        <f t="shared" ref="S53" si="391">SUM(S51:S52)</f>
        <v>44730.833333333336</v>
      </c>
      <c r="T53" s="7">
        <f t="shared" ref="T53" si="392">SUM(T51:T52)</f>
        <v>44730.833333333336</v>
      </c>
      <c r="U53" s="7">
        <f t="shared" ref="U53" si="393">SUM(U51:U52)</f>
        <v>44730.833333333336</v>
      </c>
      <c r="V53" s="7">
        <f t="shared" ref="V53" si="394">SUM(V51:V52)</f>
        <v>44730.833333333336</v>
      </c>
      <c r="W53" s="7">
        <f t="shared" ref="W53" si="395">SUM(W51:W52)</f>
        <v>44730.833333333336</v>
      </c>
      <c r="X53" s="7">
        <f t="shared" ref="X53" si="396">SUM(X51:X52)</f>
        <v>44730.833333333336</v>
      </c>
      <c r="Y53" s="7">
        <f t="shared" ref="Y53" si="397">SUM(Y51:Y52)</f>
        <v>44730.833333333336</v>
      </c>
      <c r="Z53" s="8">
        <f t="shared" ref="Z53" si="398">SUM(Z51:Z52)</f>
        <v>44730.833333333336</v>
      </c>
      <c r="AA53" s="7">
        <f t="shared" ref="AA53" si="399">SUM(AA51:AA52)</f>
        <v>45912.758333333331</v>
      </c>
      <c r="AB53" s="7">
        <f t="shared" ref="AB53" si="400">SUM(AB51:AB52)</f>
        <v>45912.758333333331</v>
      </c>
      <c r="AC53" s="7">
        <f t="shared" ref="AC53" si="401">SUM(AC51:AC52)</f>
        <v>45912.758333333331</v>
      </c>
      <c r="AD53" s="7">
        <f t="shared" ref="AD53" si="402">SUM(AD51:AD52)</f>
        <v>45912.758333333331</v>
      </c>
      <c r="AE53" s="7">
        <f t="shared" ref="AE53" si="403">SUM(AE51:AE52)</f>
        <v>45912.758333333331</v>
      </c>
      <c r="AF53" s="7">
        <f t="shared" ref="AF53" si="404">SUM(AF51:AF52)</f>
        <v>45912.758333333331</v>
      </c>
      <c r="AG53" s="7">
        <f t="shared" ref="AG53" si="405">SUM(AG51:AG52)</f>
        <v>45912.758333333331</v>
      </c>
      <c r="AH53" s="7">
        <f t="shared" ref="AH53" si="406">SUM(AH51:AH52)</f>
        <v>45912.758333333331</v>
      </c>
      <c r="AI53" s="7">
        <f t="shared" ref="AI53" si="407">SUM(AI51:AI52)</f>
        <v>45912.758333333331</v>
      </c>
      <c r="AJ53" s="7">
        <f t="shared" ref="AJ53" si="408">SUM(AJ51:AJ52)</f>
        <v>45912.758333333331</v>
      </c>
      <c r="AK53" s="7">
        <f t="shared" ref="AK53" si="409">SUM(AK51:AK52)</f>
        <v>45912.758333333331</v>
      </c>
      <c r="AL53" s="8">
        <f t="shared" ref="AL53:AW53" si="410">SUM(AL51:AL52)</f>
        <v>45912.758333333331</v>
      </c>
      <c r="AM53" s="7">
        <f t="shared" si="410"/>
        <v>47130.141083333336</v>
      </c>
      <c r="AN53" s="7">
        <f t="shared" si="410"/>
        <v>47130.141083333336</v>
      </c>
      <c r="AO53" s="7">
        <f t="shared" si="410"/>
        <v>47130.141083333336</v>
      </c>
      <c r="AP53" s="7">
        <f t="shared" si="410"/>
        <v>47130.141083333336</v>
      </c>
      <c r="AQ53" s="7">
        <f t="shared" si="410"/>
        <v>47130.141083333336</v>
      </c>
      <c r="AR53" s="7">
        <f t="shared" si="410"/>
        <v>47130.141083333336</v>
      </c>
      <c r="AS53" s="7">
        <f t="shared" si="410"/>
        <v>47130.141083333336</v>
      </c>
      <c r="AT53" s="7">
        <f t="shared" si="410"/>
        <v>47130.141083333336</v>
      </c>
      <c r="AU53" s="7">
        <f t="shared" si="410"/>
        <v>47130.141083333336</v>
      </c>
      <c r="AV53" s="7">
        <f t="shared" si="410"/>
        <v>47130.141083333336</v>
      </c>
      <c r="AW53" s="7">
        <f t="shared" si="410"/>
        <v>47130.141083333336</v>
      </c>
      <c r="AX53" s="8">
        <f t="shared" ref="AX53:BI53" si="411">SUM(AX51:AX52)</f>
        <v>47130.141083333336</v>
      </c>
      <c r="AY53" s="7">
        <f t="shared" si="411"/>
        <v>48384.04531583334</v>
      </c>
      <c r="AZ53" s="7">
        <f t="shared" si="411"/>
        <v>48384.04531583334</v>
      </c>
      <c r="BA53" s="7">
        <f t="shared" si="411"/>
        <v>48384.04531583334</v>
      </c>
      <c r="BB53" s="7">
        <f t="shared" si="411"/>
        <v>48384.04531583334</v>
      </c>
      <c r="BC53" s="7">
        <f t="shared" si="411"/>
        <v>48384.04531583334</v>
      </c>
      <c r="BD53" s="7">
        <f t="shared" si="411"/>
        <v>48384.04531583334</v>
      </c>
      <c r="BE53" s="7">
        <f t="shared" si="411"/>
        <v>48384.04531583334</v>
      </c>
      <c r="BF53" s="7">
        <f t="shared" si="411"/>
        <v>48384.04531583334</v>
      </c>
      <c r="BG53" s="7">
        <f t="shared" si="411"/>
        <v>48384.04531583334</v>
      </c>
      <c r="BH53" s="7">
        <f t="shared" si="411"/>
        <v>48384.04531583334</v>
      </c>
      <c r="BI53" s="7">
        <f t="shared" si="411"/>
        <v>48384.04531583334</v>
      </c>
      <c r="BJ53" s="8">
        <f t="shared" ref="BJ53" si="412">SUM(BJ51:BJ52)</f>
        <v>48384.04531583334</v>
      </c>
    </row>
    <row r="54" spans="1:62">
      <c r="A54" s="1"/>
      <c r="B54" s="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31"/>
      <c r="O54" s="35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31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31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31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31"/>
    </row>
    <row r="55" spans="1:62">
      <c r="A55" s="1"/>
      <c r="B55" s="2" t="s">
        <v>144</v>
      </c>
      <c r="C55" s="14">
        <f>SUM(C47,C51)</f>
        <v>108333.33333333334</v>
      </c>
      <c r="D55" s="14">
        <f t="shared" ref="D55:N55" si="413">SUM(D47,D51)</f>
        <v>108333.33333333334</v>
      </c>
      <c r="E55" s="14">
        <f t="shared" si="413"/>
        <v>117000</v>
      </c>
      <c r="F55" s="14">
        <f t="shared" si="413"/>
        <v>129999.99999999997</v>
      </c>
      <c r="G55" s="14">
        <f t="shared" si="413"/>
        <v>129999.99999999997</v>
      </c>
      <c r="H55" s="14">
        <f t="shared" si="413"/>
        <v>129999.99999999997</v>
      </c>
      <c r="I55" s="14">
        <f t="shared" si="413"/>
        <v>150583.33333333334</v>
      </c>
      <c r="J55" s="14">
        <f t="shared" si="413"/>
        <v>150583.33333333334</v>
      </c>
      <c r="K55" s="14">
        <f t="shared" si="413"/>
        <v>165750</v>
      </c>
      <c r="L55" s="14">
        <f t="shared" si="413"/>
        <v>165750</v>
      </c>
      <c r="M55" s="14">
        <f t="shared" si="413"/>
        <v>165750</v>
      </c>
      <c r="N55" s="31">
        <f t="shared" si="413"/>
        <v>165750</v>
      </c>
      <c r="O55" s="35">
        <f t="shared" ref="O55:AL55" si="414">SUM(O47,O51)</f>
        <v>170722.5</v>
      </c>
      <c r="P55" s="14">
        <f t="shared" si="414"/>
        <v>170722.5</v>
      </c>
      <c r="Q55" s="14">
        <f t="shared" si="414"/>
        <v>170722.5</v>
      </c>
      <c r="R55" s="14">
        <f t="shared" si="414"/>
        <v>170722.5</v>
      </c>
      <c r="S55" s="14">
        <f t="shared" si="414"/>
        <v>170722.5</v>
      </c>
      <c r="T55" s="14">
        <f t="shared" si="414"/>
        <v>170722.5</v>
      </c>
      <c r="U55" s="14">
        <f t="shared" si="414"/>
        <v>170722.5</v>
      </c>
      <c r="V55" s="14">
        <f t="shared" si="414"/>
        <v>170722.5</v>
      </c>
      <c r="W55" s="14">
        <f t="shared" si="414"/>
        <v>170722.5</v>
      </c>
      <c r="X55" s="14">
        <f t="shared" si="414"/>
        <v>170722.5</v>
      </c>
      <c r="Y55" s="14">
        <f t="shared" si="414"/>
        <v>170722.5</v>
      </c>
      <c r="Z55" s="31">
        <f t="shared" si="414"/>
        <v>170722.5</v>
      </c>
      <c r="AA55" s="14">
        <f t="shared" si="414"/>
        <v>175844.17499999999</v>
      </c>
      <c r="AB55" s="14">
        <f t="shared" si="414"/>
        <v>175844.17499999999</v>
      </c>
      <c r="AC55" s="14">
        <f t="shared" si="414"/>
        <v>175844.17499999999</v>
      </c>
      <c r="AD55" s="14">
        <f t="shared" si="414"/>
        <v>175844.17499999999</v>
      </c>
      <c r="AE55" s="14">
        <f t="shared" si="414"/>
        <v>175844.17499999999</v>
      </c>
      <c r="AF55" s="14">
        <f t="shared" si="414"/>
        <v>175844.17499999999</v>
      </c>
      <c r="AG55" s="14">
        <f t="shared" si="414"/>
        <v>175844.17499999999</v>
      </c>
      <c r="AH55" s="14">
        <f t="shared" si="414"/>
        <v>175844.17499999999</v>
      </c>
      <c r="AI55" s="14">
        <f t="shared" si="414"/>
        <v>175844.17499999999</v>
      </c>
      <c r="AJ55" s="14">
        <f t="shared" si="414"/>
        <v>175844.17499999999</v>
      </c>
      <c r="AK55" s="14">
        <f t="shared" si="414"/>
        <v>175844.17499999999</v>
      </c>
      <c r="AL55" s="31">
        <f t="shared" si="414"/>
        <v>175844.17499999999</v>
      </c>
      <c r="AM55" s="14">
        <f t="shared" ref="AM55:AX55" si="415">SUM(AM47,AM51)</f>
        <v>181119.50025000001</v>
      </c>
      <c r="AN55" s="14">
        <f t="shared" si="415"/>
        <v>181119.50025000001</v>
      </c>
      <c r="AO55" s="14">
        <f t="shared" si="415"/>
        <v>181119.50025000001</v>
      </c>
      <c r="AP55" s="14">
        <f t="shared" si="415"/>
        <v>181119.50025000001</v>
      </c>
      <c r="AQ55" s="14">
        <f t="shared" si="415"/>
        <v>181119.50025000001</v>
      </c>
      <c r="AR55" s="14">
        <f t="shared" si="415"/>
        <v>181119.50025000001</v>
      </c>
      <c r="AS55" s="14">
        <f t="shared" si="415"/>
        <v>181119.50025000001</v>
      </c>
      <c r="AT55" s="14">
        <f t="shared" si="415"/>
        <v>181119.50025000001</v>
      </c>
      <c r="AU55" s="14">
        <f t="shared" si="415"/>
        <v>181119.50025000001</v>
      </c>
      <c r="AV55" s="14">
        <f t="shared" si="415"/>
        <v>181119.50025000001</v>
      </c>
      <c r="AW55" s="14">
        <f t="shared" si="415"/>
        <v>181119.50025000001</v>
      </c>
      <c r="AX55" s="31">
        <f t="shared" si="415"/>
        <v>181119.50025000001</v>
      </c>
      <c r="AY55" s="14">
        <f t="shared" ref="AY55:BJ55" si="416">SUM(AY47,AY51)</f>
        <v>186553.08525750003</v>
      </c>
      <c r="AZ55" s="14">
        <f t="shared" si="416"/>
        <v>186553.08525750003</v>
      </c>
      <c r="BA55" s="14">
        <f t="shared" si="416"/>
        <v>186553.08525750003</v>
      </c>
      <c r="BB55" s="14">
        <f t="shared" si="416"/>
        <v>186553.08525750003</v>
      </c>
      <c r="BC55" s="14">
        <f t="shared" si="416"/>
        <v>186553.08525750003</v>
      </c>
      <c r="BD55" s="14">
        <f t="shared" si="416"/>
        <v>186553.08525750003</v>
      </c>
      <c r="BE55" s="14">
        <f t="shared" si="416"/>
        <v>186553.08525750003</v>
      </c>
      <c r="BF55" s="14">
        <f t="shared" si="416"/>
        <v>186553.08525750003</v>
      </c>
      <c r="BG55" s="14">
        <f t="shared" si="416"/>
        <v>186553.08525750003</v>
      </c>
      <c r="BH55" s="14">
        <f t="shared" si="416"/>
        <v>186553.08525750003</v>
      </c>
      <c r="BI55" s="14">
        <f t="shared" si="416"/>
        <v>186553.08525750003</v>
      </c>
      <c r="BJ55" s="31">
        <f t="shared" si="416"/>
        <v>186553.08525750003</v>
      </c>
    </row>
    <row r="56" spans="1:62">
      <c r="A56" s="1"/>
      <c r="B56" s="2" t="s">
        <v>145</v>
      </c>
      <c r="C56" s="14">
        <f>SUM(C48,C52)</f>
        <v>0</v>
      </c>
      <c r="D56" s="14">
        <f t="shared" ref="D56:N56" si="417">SUM(D48,D52)</f>
        <v>0</v>
      </c>
      <c r="E56" s="14">
        <f t="shared" si="417"/>
        <v>0</v>
      </c>
      <c r="F56" s="14">
        <f t="shared" si="417"/>
        <v>0</v>
      </c>
      <c r="G56" s="14">
        <f t="shared" si="417"/>
        <v>0</v>
      </c>
      <c r="H56" s="14">
        <f t="shared" si="417"/>
        <v>0</v>
      </c>
      <c r="I56" s="14">
        <f t="shared" si="417"/>
        <v>0</v>
      </c>
      <c r="J56" s="14">
        <f t="shared" si="417"/>
        <v>14400</v>
      </c>
      <c r="K56" s="14">
        <f t="shared" si="417"/>
        <v>14400</v>
      </c>
      <c r="L56" s="14">
        <f t="shared" si="417"/>
        <v>28800</v>
      </c>
      <c r="M56" s="14">
        <f t="shared" si="417"/>
        <v>28800</v>
      </c>
      <c r="N56" s="31">
        <f t="shared" si="417"/>
        <v>43200</v>
      </c>
      <c r="O56" s="35">
        <f t="shared" ref="O56:AL56" si="418">SUM(O48,O52)</f>
        <v>43200</v>
      </c>
      <c r="P56" s="14">
        <f t="shared" si="418"/>
        <v>57600</v>
      </c>
      <c r="Q56" s="14">
        <f t="shared" si="418"/>
        <v>57600</v>
      </c>
      <c r="R56" s="14">
        <f t="shared" si="418"/>
        <v>72000</v>
      </c>
      <c r="S56" s="14">
        <f t="shared" si="418"/>
        <v>72000</v>
      </c>
      <c r="T56" s="14">
        <f t="shared" si="418"/>
        <v>72000</v>
      </c>
      <c r="U56" s="14">
        <f t="shared" si="418"/>
        <v>72000</v>
      </c>
      <c r="V56" s="14">
        <f t="shared" si="418"/>
        <v>72000</v>
      </c>
      <c r="W56" s="14">
        <f t="shared" si="418"/>
        <v>72000</v>
      </c>
      <c r="X56" s="14">
        <f t="shared" si="418"/>
        <v>72000</v>
      </c>
      <c r="Y56" s="14">
        <f t="shared" si="418"/>
        <v>72000</v>
      </c>
      <c r="Z56" s="31">
        <f t="shared" si="418"/>
        <v>72000</v>
      </c>
      <c r="AA56" s="14">
        <f t="shared" si="418"/>
        <v>72000</v>
      </c>
      <c r="AB56" s="14">
        <f t="shared" si="418"/>
        <v>72000</v>
      </c>
      <c r="AC56" s="14">
        <f t="shared" si="418"/>
        <v>72000</v>
      </c>
      <c r="AD56" s="14">
        <f t="shared" si="418"/>
        <v>72000</v>
      </c>
      <c r="AE56" s="14">
        <f t="shared" si="418"/>
        <v>72000</v>
      </c>
      <c r="AF56" s="14">
        <f t="shared" si="418"/>
        <v>72000</v>
      </c>
      <c r="AG56" s="14">
        <f t="shared" si="418"/>
        <v>72000</v>
      </c>
      <c r="AH56" s="14">
        <f t="shared" si="418"/>
        <v>72000</v>
      </c>
      <c r="AI56" s="14">
        <f t="shared" si="418"/>
        <v>72000</v>
      </c>
      <c r="AJ56" s="14">
        <f t="shared" si="418"/>
        <v>72000</v>
      </c>
      <c r="AK56" s="14">
        <f t="shared" si="418"/>
        <v>72000</v>
      </c>
      <c r="AL56" s="31">
        <f t="shared" si="418"/>
        <v>72000</v>
      </c>
      <c r="AM56" s="14">
        <f t="shared" ref="AM56:AX56" si="419">SUM(AM48,AM52)</f>
        <v>72000</v>
      </c>
      <c r="AN56" s="14">
        <f t="shared" si="419"/>
        <v>72000</v>
      </c>
      <c r="AO56" s="14">
        <f t="shared" si="419"/>
        <v>72000</v>
      </c>
      <c r="AP56" s="14">
        <f t="shared" si="419"/>
        <v>72000</v>
      </c>
      <c r="AQ56" s="14">
        <f t="shared" si="419"/>
        <v>72000</v>
      </c>
      <c r="AR56" s="14">
        <f t="shared" si="419"/>
        <v>72000</v>
      </c>
      <c r="AS56" s="14">
        <f t="shared" si="419"/>
        <v>72000</v>
      </c>
      <c r="AT56" s="14">
        <f t="shared" si="419"/>
        <v>72000</v>
      </c>
      <c r="AU56" s="14">
        <f t="shared" si="419"/>
        <v>72000</v>
      </c>
      <c r="AV56" s="14">
        <f t="shared" si="419"/>
        <v>72000</v>
      </c>
      <c r="AW56" s="14">
        <f t="shared" si="419"/>
        <v>72000</v>
      </c>
      <c r="AX56" s="31">
        <f t="shared" si="419"/>
        <v>72000</v>
      </c>
      <c r="AY56" s="14">
        <f t="shared" ref="AY56:BJ56" si="420">SUM(AY48,AY52)</f>
        <v>72000</v>
      </c>
      <c r="AZ56" s="14">
        <f t="shared" si="420"/>
        <v>72000</v>
      </c>
      <c r="BA56" s="14">
        <f t="shared" si="420"/>
        <v>72000</v>
      </c>
      <c r="BB56" s="14">
        <f t="shared" si="420"/>
        <v>72000</v>
      </c>
      <c r="BC56" s="14">
        <f t="shared" si="420"/>
        <v>72000</v>
      </c>
      <c r="BD56" s="14">
        <f t="shared" si="420"/>
        <v>72000</v>
      </c>
      <c r="BE56" s="14">
        <f t="shared" si="420"/>
        <v>72000</v>
      </c>
      <c r="BF56" s="14">
        <f t="shared" si="420"/>
        <v>72000</v>
      </c>
      <c r="BG56" s="14">
        <f t="shared" si="420"/>
        <v>72000</v>
      </c>
      <c r="BH56" s="14">
        <f t="shared" si="420"/>
        <v>72000</v>
      </c>
      <c r="BI56" s="14">
        <f t="shared" si="420"/>
        <v>72000</v>
      </c>
      <c r="BJ56" s="31">
        <f t="shared" si="420"/>
        <v>72000</v>
      </c>
    </row>
    <row r="57" spans="1:62">
      <c r="A57" s="5"/>
      <c r="B57" s="19" t="s">
        <v>146</v>
      </c>
      <c r="C57" s="26">
        <f>SUM(C55:C56)</f>
        <v>108333.33333333334</v>
      </c>
      <c r="D57" s="26">
        <f t="shared" ref="D57:N57" si="421">SUM(D55:D56)</f>
        <v>108333.33333333334</v>
      </c>
      <c r="E57" s="26">
        <f t="shared" si="421"/>
        <v>117000</v>
      </c>
      <c r="F57" s="26">
        <f t="shared" si="421"/>
        <v>129999.99999999997</v>
      </c>
      <c r="G57" s="26">
        <f t="shared" si="421"/>
        <v>129999.99999999997</v>
      </c>
      <c r="H57" s="26">
        <f t="shared" si="421"/>
        <v>129999.99999999997</v>
      </c>
      <c r="I57" s="26">
        <f t="shared" si="421"/>
        <v>150583.33333333334</v>
      </c>
      <c r="J57" s="26">
        <f t="shared" si="421"/>
        <v>164983.33333333334</v>
      </c>
      <c r="K57" s="26">
        <f t="shared" si="421"/>
        <v>180150</v>
      </c>
      <c r="L57" s="26">
        <f t="shared" si="421"/>
        <v>194550</v>
      </c>
      <c r="M57" s="26">
        <f t="shared" si="421"/>
        <v>194550</v>
      </c>
      <c r="N57" s="42">
        <f t="shared" si="421"/>
        <v>208950</v>
      </c>
      <c r="O57" s="43">
        <f t="shared" ref="O57" si="422">SUM(O55:O56)</f>
        <v>213922.5</v>
      </c>
      <c r="P57" s="26">
        <f t="shared" ref="P57" si="423">SUM(P55:P56)</f>
        <v>228322.5</v>
      </c>
      <c r="Q57" s="26">
        <f t="shared" ref="Q57" si="424">SUM(Q55:Q56)</f>
        <v>228322.5</v>
      </c>
      <c r="R57" s="26">
        <f t="shared" ref="R57" si="425">SUM(R55:R56)</f>
        <v>242722.5</v>
      </c>
      <c r="S57" s="26">
        <f t="shared" ref="S57" si="426">SUM(S55:S56)</f>
        <v>242722.5</v>
      </c>
      <c r="T57" s="26">
        <f t="shared" ref="T57" si="427">SUM(T55:T56)</f>
        <v>242722.5</v>
      </c>
      <c r="U57" s="26">
        <f t="shared" ref="U57" si="428">SUM(U55:U56)</f>
        <v>242722.5</v>
      </c>
      <c r="V57" s="26">
        <f t="shared" ref="V57" si="429">SUM(V55:V56)</f>
        <v>242722.5</v>
      </c>
      <c r="W57" s="26">
        <f t="shared" ref="W57" si="430">SUM(W55:W56)</f>
        <v>242722.5</v>
      </c>
      <c r="X57" s="26">
        <f t="shared" ref="X57" si="431">SUM(X55:X56)</f>
        <v>242722.5</v>
      </c>
      <c r="Y57" s="26">
        <f t="shared" ref="Y57" si="432">SUM(Y55:Y56)</f>
        <v>242722.5</v>
      </c>
      <c r="Z57" s="42">
        <f t="shared" ref="Z57" si="433">SUM(Z55:Z56)</f>
        <v>242722.5</v>
      </c>
      <c r="AA57" s="26">
        <f t="shared" ref="AA57" si="434">SUM(AA55:AA56)</f>
        <v>247844.17499999999</v>
      </c>
      <c r="AB57" s="26">
        <f t="shared" ref="AB57" si="435">SUM(AB55:AB56)</f>
        <v>247844.17499999999</v>
      </c>
      <c r="AC57" s="26">
        <f t="shared" ref="AC57" si="436">SUM(AC55:AC56)</f>
        <v>247844.17499999999</v>
      </c>
      <c r="AD57" s="26">
        <f t="shared" ref="AD57" si="437">SUM(AD55:AD56)</f>
        <v>247844.17499999999</v>
      </c>
      <c r="AE57" s="26">
        <f t="shared" ref="AE57" si="438">SUM(AE55:AE56)</f>
        <v>247844.17499999999</v>
      </c>
      <c r="AF57" s="26">
        <f t="shared" ref="AF57" si="439">SUM(AF55:AF56)</f>
        <v>247844.17499999999</v>
      </c>
      <c r="AG57" s="26">
        <f t="shared" ref="AG57" si="440">SUM(AG55:AG56)</f>
        <v>247844.17499999999</v>
      </c>
      <c r="AH57" s="26">
        <f t="shared" ref="AH57" si="441">SUM(AH55:AH56)</f>
        <v>247844.17499999999</v>
      </c>
      <c r="AI57" s="26">
        <f t="shared" ref="AI57" si="442">SUM(AI55:AI56)</f>
        <v>247844.17499999999</v>
      </c>
      <c r="AJ57" s="26">
        <f t="shared" ref="AJ57" si="443">SUM(AJ55:AJ56)</f>
        <v>247844.17499999999</v>
      </c>
      <c r="AK57" s="26">
        <f t="shared" ref="AK57" si="444">SUM(AK55:AK56)</f>
        <v>247844.17499999999</v>
      </c>
      <c r="AL57" s="42">
        <f t="shared" ref="AL57:AW57" si="445">SUM(AL55:AL56)</f>
        <v>247844.17499999999</v>
      </c>
      <c r="AM57" s="26">
        <f t="shared" si="445"/>
        <v>253119.50025000001</v>
      </c>
      <c r="AN57" s="26">
        <f t="shared" si="445"/>
        <v>253119.50025000001</v>
      </c>
      <c r="AO57" s="26">
        <f t="shared" si="445"/>
        <v>253119.50025000001</v>
      </c>
      <c r="AP57" s="26">
        <f t="shared" si="445"/>
        <v>253119.50025000001</v>
      </c>
      <c r="AQ57" s="26">
        <f t="shared" si="445"/>
        <v>253119.50025000001</v>
      </c>
      <c r="AR57" s="26">
        <f t="shared" si="445"/>
        <v>253119.50025000001</v>
      </c>
      <c r="AS57" s="26">
        <f t="shared" si="445"/>
        <v>253119.50025000001</v>
      </c>
      <c r="AT57" s="26">
        <f t="shared" si="445"/>
        <v>253119.50025000001</v>
      </c>
      <c r="AU57" s="26">
        <f t="shared" si="445"/>
        <v>253119.50025000001</v>
      </c>
      <c r="AV57" s="26">
        <f t="shared" si="445"/>
        <v>253119.50025000001</v>
      </c>
      <c r="AW57" s="26">
        <f t="shared" si="445"/>
        <v>253119.50025000001</v>
      </c>
      <c r="AX57" s="42">
        <f t="shared" ref="AX57:BI57" si="446">SUM(AX55:AX56)</f>
        <v>253119.50025000001</v>
      </c>
      <c r="AY57" s="26">
        <f t="shared" si="446"/>
        <v>258553.08525750003</v>
      </c>
      <c r="AZ57" s="26">
        <f t="shared" si="446"/>
        <v>258553.08525750003</v>
      </c>
      <c r="BA57" s="26">
        <f t="shared" si="446"/>
        <v>258553.08525750003</v>
      </c>
      <c r="BB57" s="26">
        <f t="shared" si="446"/>
        <v>258553.08525750003</v>
      </c>
      <c r="BC57" s="26">
        <f t="shared" si="446"/>
        <v>258553.08525750003</v>
      </c>
      <c r="BD57" s="26">
        <f t="shared" si="446"/>
        <v>258553.08525750003</v>
      </c>
      <c r="BE57" s="26">
        <f t="shared" si="446"/>
        <v>258553.08525750003</v>
      </c>
      <c r="BF57" s="26">
        <f t="shared" si="446"/>
        <v>258553.08525750003</v>
      </c>
      <c r="BG57" s="26">
        <f t="shared" si="446"/>
        <v>258553.08525750003</v>
      </c>
      <c r="BH57" s="26">
        <f t="shared" si="446"/>
        <v>258553.08525750003</v>
      </c>
      <c r="BI57" s="26">
        <f t="shared" si="446"/>
        <v>258553.08525750003</v>
      </c>
      <c r="BJ57" s="42">
        <f t="shared" ref="BJ57" si="447">SUM(BJ55:BJ56)</f>
        <v>258553.08525750003</v>
      </c>
    </row>
  </sheetData>
  <pageMargins left="0.25" right="0.25" top="0.75" bottom="0.75" header="0.3" footer="0.3"/>
  <headerFooter>
    <oddHeader>&amp;C&amp;F
&amp;A</oddHeader>
    <oddFooter>&amp;L&amp;6&amp;Z
&amp;F&amp;C&amp;8&amp;P of &amp;N&amp;R&amp;8&amp;T
&amp;D</oddFooter>
  </headerFooter>
  <rowBreaks count="1" manualBreakCount="1">
    <brk id="43" max="16383" man="1"/>
  </rowBreaks>
  <colBreaks count="2" manualBreakCount="2">
    <brk id="14" max="1048575" man="1"/>
    <brk id="2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Charts</vt:lpstr>
      </vt:variant>
      <vt:variant>
        <vt:i4>4</vt:i4>
      </vt:variant>
    </vt:vector>
  </HeadingPairs>
  <TitlesOfParts>
    <vt:vector size="13" baseType="lpstr">
      <vt:lpstr>Annual Contribution Margin (2)</vt:lpstr>
      <vt:lpstr>Contribution Margin (2)</vt:lpstr>
      <vt:lpstr>Revenue Forecast (2)</vt:lpstr>
      <vt:lpstr>Monthly Labor Detail (2)</vt:lpstr>
      <vt:lpstr>Gross Enrollment Forecast</vt:lpstr>
      <vt:lpstr>Annual Contribution Margin</vt:lpstr>
      <vt:lpstr>Contribution Margin</vt:lpstr>
      <vt:lpstr>Revenue Forecast</vt:lpstr>
      <vt:lpstr>Montly Labor Detail</vt:lpstr>
      <vt:lpstr>5 yr Enrollment Chart</vt:lpstr>
      <vt:lpstr>Payoff Chart</vt:lpstr>
      <vt:lpstr>5 yr Financial Chart</vt:lpstr>
      <vt:lpstr>Chart - Total Students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Buck</dc:creator>
  <cp:lastModifiedBy>Stephen Johnson</cp:lastModifiedBy>
  <cp:lastPrinted>2014-07-08T15:19:09Z</cp:lastPrinted>
  <dcterms:created xsi:type="dcterms:W3CDTF">2011-12-19T19:25:34Z</dcterms:created>
  <dcterms:modified xsi:type="dcterms:W3CDTF">2014-09-08T13:42:43Z</dcterms:modified>
</cp:coreProperties>
</file>